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60" windowWidth="20730" windowHeight="10980" tabRatio="856" activeTab="12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2'!$A$1:$G$120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2'!$A$1:$G$120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2'!$A$1:$G$120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2'!$A$1:$G$120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4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3" l="1"/>
  <c r="E7" i="13"/>
  <c r="E5" i="13" l="1"/>
  <c r="G6" i="13" l="1"/>
  <c r="F8" i="13"/>
  <c r="F7" i="13"/>
  <c r="F57" i="6" l="1"/>
  <c r="G202" i="5" l="1"/>
  <c r="F24" i="2" l="1"/>
  <c r="F56" i="6" l="1"/>
  <c r="G56" i="6" s="1"/>
  <c r="G57" i="6"/>
  <c r="F6" i="13" l="1"/>
  <c r="E6" i="13"/>
  <c r="F65" i="6"/>
  <c r="G65" i="6" s="1"/>
  <c r="G119" i="2" l="1"/>
  <c r="F63" i="6" l="1"/>
  <c r="E9" i="13" l="1"/>
  <c r="F9" i="13" l="1"/>
  <c r="B6" i="9"/>
  <c r="B6" i="8"/>
  <c r="B6" i="7"/>
  <c r="F44" i="4" l="1"/>
  <c r="F119" i="5" l="1"/>
  <c r="F8" i="3"/>
  <c r="F108" i="2" l="1"/>
  <c r="F93" i="2"/>
  <c r="F27" i="5" l="1"/>
  <c r="F21" i="4" l="1"/>
  <c r="F15" i="3" l="1"/>
  <c r="F6" i="2"/>
  <c r="F58" i="5" l="1"/>
  <c r="C5" i="12" l="1"/>
  <c r="C29" i="11"/>
  <c r="C17" i="11"/>
  <c r="C5" i="11"/>
  <c r="D225" i="8"/>
  <c r="F9" i="10" l="1"/>
  <c r="G9" i="10" s="1"/>
  <c r="F34" i="2" l="1"/>
  <c r="F10" i="2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1" i="2"/>
  <c r="F32" i="2" l="1"/>
  <c r="F80" i="5" l="1"/>
  <c r="E95" i="8" l="1"/>
  <c r="G95" i="8" s="1"/>
  <c r="C9" i="12"/>
  <c r="C4" i="12" l="1"/>
  <c r="C28" i="11"/>
  <c r="C16" i="11"/>
  <c r="C4" i="11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4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1" i="2" l="1"/>
  <c r="D5" i="14" l="1"/>
  <c r="D4" i="14"/>
  <c r="C6" i="14" l="1"/>
  <c r="L96" i="8"/>
  <c r="L97" i="8"/>
  <c r="K98" i="8" l="1"/>
  <c r="F112" i="5"/>
  <c r="F31" i="2" l="1"/>
  <c r="F197" i="5" l="1"/>
  <c r="F31" i="6" l="1"/>
  <c r="F65" i="2" l="1"/>
  <c r="F75" i="2" l="1"/>
  <c r="F62" i="6" l="1"/>
  <c r="G62" i="6" s="1"/>
  <c r="F130" i="5" l="1"/>
  <c r="F9" i="2"/>
  <c r="F99" i="2" l="1"/>
  <c r="F8" i="2" l="1"/>
  <c r="F29" i="5" l="1"/>
  <c r="F78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10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4" i="2"/>
  <c r="F113" i="2"/>
  <c r="F115" i="2"/>
  <c r="F116" i="2"/>
  <c r="F117" i="2"/>
  <c r="F118" i="2"/>
  <c r="F11" i="2"/>
  <c r="F12" i="2"/>
  <c r="F13" i="2"/>
  <c r="F14" i="2"/>
  <c r="F15" i="2"/>
  <c r="F16" i="2"/>
  <c r="F17" i="2"/>
  <c r="F18" i="2"/>
  <c r="F21" i="2"/>
  <c r="F22" i="2"/>
  <c r="F25" i="2"/>
  <c r="F26" i="2"/>
  <c r="F27" i="2"/>
  <c r="F28" i="2"/>
  <c r="F29" i="2"/>
  <c r="F30" i="2"/>
  <c r="F33" i="2"/>
  <c r="F35" i="2"/>
  <c r="F36" i="2"/>
  <c r="F37" i="2"/>
  <c r="F38" i="2"/>
  <c r="F39" i="2"/>
  <c r="F40" i="2"/>
  <c r="F41" i="2"/>
  <c r="F42" i="2"/>
  <c r="F43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6" i="2"/>
  <c r="F67" i="2"/>
  <c r="F68" i="2"/>
  <c r="F69" i="2"/>
  <c r="F70" i="2"/>
  <c r="F71" i="2"/>
  <c r="F72" i="2"/>
  <c r="F73" i="2"/>
  <c r="F74" i="2"/>
  <c r="F76" i="2"/>
  <c r="F77" i="2"/>
  <c r="F79" i="2"/>
  <c r="F80" i="2"/>
  <c r="F81" i="2"/>
  <c r="F82" i="2"/>
  <c r="F84" i="2"/>
  <c r="F85" i="2"/>
  <c r="F86" i="2"/>
  <c r="F87" i="2"/>
  <c r="F88" i="2"/>
  <c r="F89" i="2"/>
  <c r="F90" i="2"/>
  <c r="F91" i="2"/>
  <c r="F92" i="2"/>
  <c r="F94" i="2"/>
  <c r="F95" i="2"/>
  <c r="F96" i="2"/>
  <c r="F97" i="2"/>
  <c r="F98" i="2"/>
  <c r="F100" i="2"/>
  <c r="F102" i="2"/>
  <c r="F103" i="2"/>
  <c r="F104" i="2"/>
  <c r="F105" i="2"/>
  <c r="F106" i="2"/>
  <c r="F107" i="2"/>
  <c r="F109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B64" i="1" l="1"/>
  <c r="C19" i="6"/>
  <c r="C28" i="6"/>
  <c r="G61" i="1"/>
  <c r="F204" i="5"/>
  <c r="C43" i="6"/>
  <c r="F61" i="4"/>
  <c r="B65" i="1"/>
  <c r="D120" i="2"/>
  <c r="G25" i="1"/>
  <c r="C33" i="3"/>
  <c r="G13" i="1"/>
  <c r="C18" i="6"/>
  <c r="F102" i="5"/>
  <c r="C7" i="10" l="1"/>
  <c r="H17" i="12"/>
  <c r="B66" i="1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I18" i="12" s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6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2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89" i="6" l="1"/>
  <c r="G89" i="6" s="1"/>
  <c r="G51" i="6"/>
  <c r="F72" i="6"/>
  <c r="F44" i="6"/>
  <c r="F119" i="2"/>
  <c r="F60" i="4"/>
  <c r="F28" i="6"/>
  <c r="F43" i="6"/>
  <c r="F50" i="6"/>
  <c r="F32" i="3"/>
  <c r="E82" i="6"/>
  <c r="G51" i="1"/>
  <c r="G45" i="1"/>
  <c r="H20" i="12" s="1"/>
  <c r="G19" i="1"/>
  <c r="G26" i="1" s="1"/>
  <c r="C27" i="6"/>
  <c r="C44" i="6" s="1"/>
  <c r="F100" i="6"/>
  <c r="F101" i="6"/>
  <c r="F102" i="6"/>
  <c r="F99" i="6"/>
  <c r="B67" i="1" l="1"/>
  <c r="B63" i="1"/>
  <c r="H13" i="12" s="1"/>
  <c r="G78" i="6"/>
  <c r="G80" i="6"/>
  <c r="F45" i="6"/>
  <c r="G79" i="6"/>
  <c r="F103" i="6"/>
  <c r="H16" i="12" l="1"/>
  <c r="G72" i="6"/>
  <c r="F54" i="5"/>
  <c r="F202" i="5" l="1"/>
  <c r="F182" i="5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19" i="12" l="1"/>
  <c r="E10" i="13" l="1"/>
  <c r="I19" i="12"/>
  <c r="H21" i="12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23" authorId="0" guid="{0436EEBB-9363-4C6B-8F63-239AA1485E5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01.06.21
50+75+70+100+105+80=480/6=</t>
        </r>
        <r>
          <rPr>
            <b/>
            <sz val="9"/>
            <color indexed="81"/>
            <rFont val="Tahoma"/>
            <family val="2"/>
            <charset val="204"/>
          </rPr>
          <t xml:space="preserve">80 </t>
        </r>
        <r>
          <rPr>
            <sz val="9"/>
            <color indexed="81"/>
            <rFont val="Tahoma"/>
            <family val="2"/>
            <charset val="204"/>
          </rPr>
          <t>среднемесячное значение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Выставлено за 19 дней
</t>
        </r>
      </text>
    </comment>
    <comment ref="F34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83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3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8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8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51" authorId="0" guid="{3AFB1B23-CAAE-4AD9-8FD0-0CB356308B7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170+180+270+200+250+260=1330/6=222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3" authorId="0" guid="{85580F67-427F-4EFA-9B3A-2FE1E2F4693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Май 2022
60+85+90+200+165+185=785/6=131 кВт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7" authorId="0" guid="{C7666FFB-5938-4C45-A7E2-A11E15AF0C4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01.10.22
265+125+135+215+160+5=905/6=151 кВт среднемесячное значение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8D3E1FE4-14CC-4150-8DC9-87DB3CC3022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8D63CD16-8309-45E1-95F5-5BF6332D50A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Бухгалтер</author>
  </authors>
  <commentList>
    <comment ref="C4" authorId="0" guid="{07375CC3-3093-46F3-AEFB-9447E337579B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<sst xmlns="http://schemas.openxmlformats.org/spreadsheetml/2006/main" count="2326" uniqueCount="2017">
  <si>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</si>
  <si>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</si>
  <si>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</si>
  <si>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</si>
  <si>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</si>
  <si>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</si>
  <si>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</si>
  <si>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</si>
  <si>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</si>
  <si>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</si>
  <si>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</si>
  <si>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</si>
  <si>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</si>
  <si>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</si>
  <si>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</si>
  <si>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</si>
  <si>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</si>
  <si>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</si>
  <si>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</si>
  <si>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</si>
  <si>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</si>
  <si>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</si>
  <si>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</si>
  <si>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</si>
  <si>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</si>
  <si>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</si>
  <si>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</si>
  <si>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</si>
  <si>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</si>
  <si>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</si>
  <si>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</si>
  <si>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</si>
  <si>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</si>
  <si>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</si>
  <si>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</si>
  <si>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</si>
  <si>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</si>
  <si>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</si>
  <si>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</si>
  <si>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</si>
  <si>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</si>
  <si>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</si>
  <si>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</si>
  <si>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</si>
  <si>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</si>
  <si>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</si>
  <si>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</si>
  <si>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</si>
  <si>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</si>
  <si>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</si>
  <si>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</si>
  <si>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</si>
  <si>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</si>
  <si>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</si>
  <si>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</si>
  <si>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</si>
  <si>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</si>
  <si>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</si>
  <si>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</si>
  <si>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</si>
  <si>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</si>
  <si>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</si>
  <si>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</si>
  <si>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</si>
  <si>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</si>
  <si>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</si>
  <si>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</si>
  <si>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</si>
  <si>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</si>
  <si>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</si>
  <si>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</si>
  <si>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</si>
  <si>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</si>
  <si>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</si>
  <si>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</si>
  <si>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</si>
  <si>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</si>
  <si>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</si>
  <si>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</si>
  <si>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</si>
  <si>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</si>
  <si>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</si>
  <si>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</si>
  <si>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</si>
  <si>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</si>
  <si>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</si>
  <si>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</si>
  <si>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</si>
  <si>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</si>
  <si>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</si>
  <si>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</si>
  <si>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</si>
  <si>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</si>
  <si>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</si>
  <si>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</si>
  <si>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</si>
  <si>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</si>
  <si>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</si>
  <si>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</si>
  <si>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</si>
  <si>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</si>
  <si>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</si>
  <si>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</si>
  <si>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</si>
  <si>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</si>
  <si>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</si>
  <si>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</si>
  <si>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</si>
  <si>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</si>
  <si>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</si>
  <si>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</si>
  <si>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</si>
  <si>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</si>
  <si>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</si>
  <si>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</si>
  <si>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</si>
  <si>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</si>
  <si>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</si>
  <si>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</si>
  <si>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</si>
  <si>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</si>
  <si>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</si>
  <si>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</si>
  <si>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</si>
  <si>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</si>
  <si>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</si>
  <si>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</si>
  <si>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</si>
  <si>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</si>
  <si>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</si>
  <si>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</si>
  <si>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</si>
  <si>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</si>
  <si>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</si>
  <si>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</si>
  <si>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</si>
  <si>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</si>
  <si>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</si>
  <si>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</si>
  <si>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</si>
  <si>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</si>
  <si>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</si>
  <si>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</si>
  <si>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</si>
  <si>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</si>
  <si>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</si>
  <si>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</si>
  <si>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</si>
  <si>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</si>
  <si>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</si>
  <si>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</si>
  <si>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</si>
  <si>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</si>
  <si>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</si>
  <si>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</si>
  <si>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</si>
  <si>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</si>
  <si>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</si>
  <si>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</si>
  <si>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</si>
  <si>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</si>
  <si>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</si>
  <si>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</si>
  <si>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</si>
  <si>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</si>
  <si>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</si>
  <si>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</si>
  <si>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</si>
  <si>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</si>
  <si>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</si>
  <si>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</si>
  <si>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</si>
  <si>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</si>
  <si>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</si>
  <si>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</si>
  <si>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</si>
  <si>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</si>
  <si>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</si>
  <si>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</si>
  <si>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</si>
  <si>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</si>
  <si>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</si>
  <si>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</si>
  <si>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</si>
  <si>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</si>
  <si>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</si>
  <si>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</si>
  <si>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</si>
  <si>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</si>
  <si>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</si>
  <si>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</si>
  <si>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</si>
  <si>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</si>
  <si>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</si>
  <si>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</si>
  <si>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</si>
  <si>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</si>
  <si>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</si>
  <si>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</si>
  <si>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</si>
  <si>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</si>
  <si>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</si>
  <si>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</si>
  <si>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</si>
  <si>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</si>
  <si>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</si>
  <si>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</si>
  <si>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</si>
  <si>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</si>
  <si>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</si>
  <si>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</si>
  <si>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</si>
  <si>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</si>
  <si>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</si>
  <si>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</si>
  <si>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</si>
  <si>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</si>
  <si>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</si>
  <si>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</si>
  <si>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</si>
  <si>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</si>
  <si>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</si>
  <si>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</si>
  <si>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</si>
  <si>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</si>
  <si>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</si>
  <si>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</si>
  <si>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</si>
  <si>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</si>
  <si>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</si>
  <si>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</si>
  <si>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</si>
  <si>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</si>
  <si>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</si>
  <si>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</si>
  <si>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</si>
  <si>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</si>
  <si>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</si>
  <si>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</si>
  <si>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</si>
  <si>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</si>
  <si>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</si>
  <si>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</si>
  <si>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</si>
  <si>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</si>
  <si>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</si>
  <si>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</si>
  <si>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</si>
  <si>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</si>
  <si>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</si>
  <si>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</si>
  <si>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</si>
  <si>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</si>
  <si>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</si>
  <si>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</si>
  <si>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</si>
  <si>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</si>
  <si>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</si>
  <si>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</si>
  <si>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</si>
  <si>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</si>
  <si>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</si>
  <si>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</si>
  <si>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</si>
  <si>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</si>
  <si>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</si>
  <si>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</si>
  <si>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</si>
  <si>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</si>
  <si>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</si>
  <si>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</si>
  <si>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</si>
  <si>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</si>
  <si>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</si>
  <si>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</si>
  <si>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</si>
  <si>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</si>
  <si>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</si>
  <si>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</si>
  <si>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</si>
  <si>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</si>
  <si>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</si>
  <si>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</si>
  <si>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</si>
  <si>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</si>
  <si>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</si>
  <si>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</si>
  <si>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</si>
  <si>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</si>
  <si>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</si>
  <si>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</si>
  <si>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</si>
  <si>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</si>
  <si>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</si>
  <si>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</si>
  <si>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</si>
  <si>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</si>
  <si>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</si>
  <si>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</si>
  <si>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</si>
  <si>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</si>
  <si>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</si>
  <si>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</si>
  <si>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</si>
  <si>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</si>
  <si>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</si>
  <si>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</si>
  <si>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</si>
  <si>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</si>
  <si>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</si>
  <si>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</si>
  <si>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</si>
  <si>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</si>
  <si>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</si>
  <si>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</si>
  <si>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</si>
  <si>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</si>
  <si>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</si>
  <si>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</si>
  <si>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</si>
  <si>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</si>
  <si>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</si>
  <si>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</si>
  <si>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</si>
  <si>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</si>
  <si>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</si>
  <si>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</si>
  <si>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</si>
  <si>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</si>
  <si>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</si>
  <si>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</si>
  <si>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</si>
  <si>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</si>
  <si>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</si>
  <si>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</si>
  <si>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</si>
  <si>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</si>
  <si>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</si>
  <si>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</si>
  <si>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</si>
  <si>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</si>
  <si>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</si>
  <si>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</si>
  <si>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</si>
  <si>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</si>
  <si>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</si>
  <si>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</si>
  <si>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</si>
  <si>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</si>
  <si>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</si>
  <si>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</si>
  <si>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</si>
  <si>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</si>
  <si>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</si>
  <si>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</si>
  <si>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</si>
  <si>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</si>
  <si>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</si>
  <si>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</si>
  <si>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</si>
  <si>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</si>
  <si>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</si>
  <si>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</si>
  <si>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</si>
  <si>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</si>
  <si>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</si>
  <si>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</si>
  <si>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</si>
  <si>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</si>
  <si>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</si>
  <si>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</si>
  <si>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</si>
  <si>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</si>
  <si>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</si>
  <si>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</si>
  <si>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</si>
  <si>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</si>
  <si>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</si>
  <si>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</si>
  <si>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</si>
  <si>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</si>
  <si>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</si>
  <si>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</si>
  <si>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</si>
  <si>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</si>
  <si>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</si>
  <si>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</si>
  <si>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</si>
  <si>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</si>
  <si>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</si>
  <si>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</si>
  <si>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</si>
  <si>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</si>
  <si>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</si>
  <si>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</si>
  <si>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</si>
  <si>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</si>
  <si>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</si>
  <si>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</si>
  <si>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</si>
  <si>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</si>
  <si>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</si>
  <si>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</si>
  <si>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</si>
  <si>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</si>
  <si>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</si>
  <si>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</si>
  <si>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</si>
  <si>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</si>
  <si>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</si>
  <si>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</si>
  <si>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</si>
  <si>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</si>
  <si>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</si>
  <si>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</si>
  <si>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</si>
  <si>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</si>
  <si>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</si>
  <si>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</si>
  <si>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</si>
  <si>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</si>
  <si>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</si>
  <si>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</si>
  <si>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</si>
  <si>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</si>
  <si>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</si>
  <si>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</si>
  <si>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</si>
  <si>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</si>
  <si>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</si>
  <si>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</si>
  <si>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</si>
  <si>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</si>
  <si>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</si>
  <si>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</si>
  <si>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</si>
  <si>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</si>
  <si>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</si>
  <si>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</si>
  <si>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</si>
  <si>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</si>
  <si>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</si>
  <si>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</si>
  <si>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</si>
  <si>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</si>
  <si>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</si>
  <si>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</si>
  <si>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</si>
  <si>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</si>
  <si>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</si>
  <si>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</si>
  <si>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</si>
  <si>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</si>
  <si>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</si>
  <si>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</si>
  <si>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</si>
  <si>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</si>
  <si>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</si>
  <si>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</si>
  <si>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</si>
  <si>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</si>
  <si>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</si>
  <si>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</si>
  <si>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</si>
  <si>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</si>
  <si>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</si>
  <si>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</si>
  <si>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</si>
  <si>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</si>
  <si>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</si>
  <si>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</si>
  <si>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</si>
  <si>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</si>
  <si>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</si>
  <si>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</si>
  <si>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</si>
  <si>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</si>
  <si>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</si>
  <si>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</si>
  <si>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</si>
  <si>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</si>
  <si>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</si>
  <si>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</si>
  <si>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</si>
  <si>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</si>
  <si>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</si>
  <si>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</si>
  <si>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</si>
  <si>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</si>
  <si>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</si>
  <si>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</si>
  <si>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</si>
  <si>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</si>
  <si>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</si>
  <si>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</si>
  <si>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</si>
  <si>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</si>
  <si>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</si>
  <si>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</si>
  <si>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</si>
  <si>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</si>
  <si>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</si>
  <si>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</si>
  <si>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</si>
  <si>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</si>
  <si>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</si>
  <si>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</si>
  <si>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</si>
  <si>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</si>
  <si>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</si>
  <si>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</si>
  <si>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</si>
  <si>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</si>
  <si>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</si>
  <si>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</si>
  <si>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</si>
  <si>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</si>
  <si>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</si>
  <si>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</si>
  <si>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</si>
  <si>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</si>
  <si>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</si>
  <si>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0281549-05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</si>
  <si>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</si>
  <si>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</si>
  <si>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</si>
  <si>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</si>
  <si>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</si>
  <si>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</si>
  <si>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</si>
  <si>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</si>
  <si>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</si>
  <si>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</si>
  <si>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</si>
  <si>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</si>
  <si>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</si>
  <si>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</si>
  <si>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</si>
  <si>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</si>
  <si>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</si>
  <si>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</si>
  <si>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</si>
  <si>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</si>
  <si>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</si>
  <si>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</si>
  <si>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</si>
  <si>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</si>
  <si>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</si>
  <si>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</si>
  <si>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</si>
  <si>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</si>
  <si>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</si>
  <si>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</si>
  <si>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</si>
  <si>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</si>
  <si>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</si>
  <si>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</si>
  <si>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</si>
  <si>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</si>
  <si>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</si>
  <si>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</si>
  <si>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</si>
  <si>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</si>
  <si>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</si>
  <si>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</si>
  <si>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</si>
  <si>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</si>
  <si>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</si>
  <si>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</si>
  <si>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</si>
  <si>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</si>
  <si>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</si>
  <si>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</si>
  <si>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</si>
  <si>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</si>
  <si>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</si>
  <si>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</si>
  <si>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</si>
  <si>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</si>
  <si>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</si>
  <si>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</si>
  <si>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</si>
  <si>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</si>
  <si>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</si>
  <si>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</si>
  <si>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</si>
  <si>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</si>
  <si>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</si>
  <si>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</si>
  <si>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</si>
  <si>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</si>
  <si>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</si>
  <si>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</si>
  <si>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</si>
  <si>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</si>
  <si>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</si>
  <si>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</si>
  <si>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</si>
  <si>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</si>
  <si>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</si>
  <si>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</si>
  <si>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</si>
  <si>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</si>
  <si>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</si>
  <si>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</si>
  <si>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</si>
  <si>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</si>
  <si>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</si>
  <si>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</si>
  <si>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</si>
  <si>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</si>
  <si>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</si>
  <si>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</si>
  <si>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</si>
  <si>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</si>
  <si>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</si>
  <si>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</si>
  <si>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</si>
  <si>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</si>
  <si>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</si>
  <si>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</si>
  <si>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</si>
  <si>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</si>
  <si>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</si>
  <si>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</si>
  <si>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</si>
  <si>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</si>
  <si>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</si>
  <si>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</si>
  <si>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</si>
  <si>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</si>
  <si>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</si>
  <si>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</si>
  <si>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</si>
  <si>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</si>
  <si>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</si>
  <si>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</si>
  <si>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</si>
  <si>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</si>
  <si>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</si>
  <si>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</si>
  <si>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</si>
  <si>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</si>
  <si>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</si>
  <si>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</si>
  <si>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</si>
  <si>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</si>
  <si>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</si>
  <si>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</si>
  <si>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</si>
  <si>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</si>
  <si>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</si>
  <si>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</si>
  <si>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</si>
  <si>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</si>
  <si>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</si>
  <si>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</si>
  <si>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</si>
  <si>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</si>
  <si>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</si>
  <si>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</si>
  <si>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</si>
  <si>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</si>
  <si>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</si>
  <si>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</si>
  <si>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</si>
  <si>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</si>
  <si>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</si>
  <si>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</si>
  <si>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</si>
  <si>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</si>
  <si>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</si>
  <si>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</si>
  <si>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</si>
  <si>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</si>
  <si>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</si>
  <si>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</si>
  <si>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</si>
  <si>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</si>
  <si>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</si>
  <si>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</si>
  <si>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</si>
  <si>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</si>
  <si>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</si>
  <si>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</si>
  <si>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</si>
  <si>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</si>
  <si>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</si>
  <si>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</si>
  <si>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</si>
  <si>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</si>
  <si>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</si>
  <si>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</si>
  <si>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</si>
  <si>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</si>
  <si>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</si>
  <si>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</si>
  <si>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</si>
  <si>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</si>
  <si>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</si>
  <si>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</si>
  <si>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</si>
  <si>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</si>
  <si>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</si>
  <si>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</si>
  <si>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</si>
  <si>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</si>
  <si>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</si>
  <si>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</si>
  <si>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</si>
  <si>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</si>
  <si>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</si>
  <si>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</si>
  <si>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</si>
  <si>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</si>
  <si>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</si>
  <si>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</si>
  <si>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</si>
  <si>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</si>
  <si>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</si>
  <si>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</si>
  <si>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</si>
  <si>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</si>
  <si>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</si>
  <si>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</si>
  <si>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</si>
  <si>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</si>
  <si>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</si>
  <si>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</si>
  <si>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</si>
  <si>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</si>
  <si>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</si>
  <si>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</si>
  <si>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</si>
  <si>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</si>
  <si>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</si>
  <si>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</si>
  <si>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</si>
  <si>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</si>
  <si>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</si>
  <si>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</si>
  <si>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</si>
  <si>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</si>
  <si>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</si>
  <si>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</si>
  <si>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</si>
  <si>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</si>
  <si>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</si>
  <si>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</si>
  <si>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</si>
  <si>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</si>
  <si>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</si>
  <si>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</si>
  <si>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</si>
  <si>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</si>
  <si>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</si>
  <si>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</si>
  <si>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</si>
  <si>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</si>
  <si>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</si>
  <si>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</si>
  <si>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</si>
  <si>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</si>
  <si>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</si>
  <si>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</si>
  <si>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</si>
  <si>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</si>
  <si>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</si>
  <si>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</si>
  <si>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</si>
  <si>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</si>
  <si>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</si>
  <si>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</si>
  <si>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</si>
  <si>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</si>
  <si>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</si>
  <si>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</si>
  <si>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</si>
  <si>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</si>
  <si>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</si>
  <si>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</si>
  <si>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</si>
  <si>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</si>
  <si>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</si>
  <si>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</si>
  <si>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</si>
  <si>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</si>
  <si>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</si>
  <si>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</si>
  <si>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</si>
  <si>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</si>
  <si>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</si>
  <si>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</si>
  <si>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</si>
  <si>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</si>
  <si>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</si>
  <si>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</si>
  <si>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</si>
  <si>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</si>
  <si>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</si>
  <si>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</si>
  <si>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</si>
  <si>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</si>
  <si>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</si>
  <si>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</si>
  <si>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</si>
  <si>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</si>
  <si>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</si>
  <si>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</si>
  <si>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</si>
  <si>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</si>
  <si>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</si>
  <si>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</si>
  <si>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</si>
  <si>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</si>
  <si>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</si>
  <si>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</si>
  <si>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</si>
  <si>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</si>
  <si>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</si>
  <si>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</si>
  <si>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</si>
  <si>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</si>
  <si>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</si>
  <si>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</si>
  <si>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</si>
  <si>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</si>
  <si>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</si>
  <si>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</si>
  <si>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</si>
  <si>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</si>
  <si>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</si>
  <si>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</si>
  <si>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</si>
  <si>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</si>
  <si>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</si>
  <si>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</si>
  <si>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</si>
  <si>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</si>
  <si>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</si>
  <si>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</si>
  <si>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</si>
  <si>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</si>
  <si>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</si>
  <si>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</si>
  <si>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</si>
  <si>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</si>
  <si>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</si>
  <si>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</si>
  <si>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</si>
  <si>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</si>
  <si>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</si>
  <si>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</si>
  <si>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</si>
  <si>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</si>
  <si>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</si>
  <si>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</si>
  <si>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</si>
  <si>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</si>
  <si>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</si>
  <si>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</si>
  <si>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</si>
  <si>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</si>
  <si>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</si>
  <si>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</si>
  <si>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</si>
  <si>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</si>
  <si>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</si>
  <si>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</si>
  <si>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</si>
  <si>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</si>
  <si>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</si>
  <si>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</si>
  <si>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</si>
  <si>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</si>
  <si>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</si>
  <si>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</si>
  <si>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</si>
  <si>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</si>
  <si>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</si>
  <si>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</si>
  <si>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</si>
  <si>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</si>
  <si>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</si>
  <si>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</si>
  <si>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</si>
  <si>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</si>
  <si>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</si>
  <si>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</si>
  <si>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</si>
  <si>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</si>
  <si>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</si>
  <si>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</si>
  <si>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</si>
  <si>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</si>
  <si>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</si>
  <si>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</si>
  <si>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</si>
  <si>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</si>
  <si>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</si>
  <si>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</si>
  <si>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</si>
  <si>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</si>
  <si>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</si>
  <si>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</si>
  <si>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</si>
  <si>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</si>
  <si>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</si>
  <si>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</si>
  <si>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</si>
  <si>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</si>
  <si>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</si>
  <si>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</si>
  <si>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</si>
  <si>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</si>
  <si>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</si>
  <si>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</si>
  <si>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</si>
  <si>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</si>
  <si>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</si>
  <si>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</si>
  <si>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</si>
  <si>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</si>
  <si>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</si>
  <si>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</si>
  <si>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</si>
  <si>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</si>
  <si>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</si>
  <si>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</si>
  <si>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</si>
  <si>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</si>
  <si>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</si>
  <si>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</si>
  <si>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</si>
  <si>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</si>
  <si>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</si>
  <si>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</si>
  <si>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</si>
  <si>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</si>
  <si>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00377492-05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</si>
  <si>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</si>
  <si>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</si>
  <si>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</si>
  <si>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</si>
  <si>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</si>
  <si>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</si>
  <si>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</si>
  <si>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</si>
  <si>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</si>
  <si>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</si>
  <si>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</si>
  <si>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</si>
  <si>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</si>
  <si>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</si>
  <si>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</si>
  <si>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</si>
  <si>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</si>
  <si>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</si>
  <si>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</si>
  <si>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</si>
  <si>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</si>
  <si>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</si>
  <si>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</si>
  <si>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</si>
  <si>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</si>
  <si>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00379113-05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</si>
  <si>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</si>
  <si>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</si>
  <si>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</si>
  <si>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</si>
  <si>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</si>
  <si>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</si>
  <si>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</si>
  <si>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</si>
  <si>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</si>
  <si>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</si>
  <si>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</si>
  <si>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</si>
  <si>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</si>
  <si>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</si>
  <si>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</si>
  <si>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</si>
  <si>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</si>
  <si>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</si>
  <si>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</si>
  <si>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</si>
  <si>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</si>
  <si>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</si>
  <si>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</si>
  <si>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</si>
  <si>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</si>
  <si>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</si>
  <si>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</si>
  <si>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</si>
  <si>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</si>
  <si>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</si>
  <si>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</si>
  <si>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</si>
  <si>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</si>
  <si>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</si>
  <si>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</si>
  <si>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</si>
  <si>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</si>
  <si>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</si>
  <si>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</si>
  <si>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</si>
  <si>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</si>
  <si>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</si>
  <si>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</si>
  <si>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</si>
  <si>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</si>
  <si>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</si>
  <si>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</si>
  <si>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</si>
  <si>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</si>
  <si>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</si>
  <si>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</si>
  <si>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</si>
  <si>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</si>
  <si>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</si>
  <si>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</si>
  <si>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</si>
  <si>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</si>
  <si>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</si>
  <si>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</si>
  <si>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</si>
  <si>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</si>
  <si>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</si>
  <si>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</si>
  <si>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</si>
  <si>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</si>
  <si>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</si>
  <si>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</si>
  <si>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</si>
  <si>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</si>
  <si>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</si>
  <si>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</si>
  <si>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</si>
  <si>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</si>
  <si>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</si>
  <si>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</si>
  <si>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</si>
  <si>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</si>
  <si>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</si>
  <si>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</si>
  <si>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</si>
  <si>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</si>
  <si>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</si>
  <si>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</si>
  <si>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</si>
  <si>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</si>
  <si>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</si>
  <si>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</si>
  <si>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</si>
  <si>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</si>
  <si>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</si>
  <si>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</si>
  <si>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</si>
  <si>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</si>
  <si>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</si>
  <si>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</si>
  <si>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</si>
  <si>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</si>
  <si>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</si>
  <si>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</si>
  <si>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</si>
  <si>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</si>
  <si>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</si>
  <si>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</si>
  <si>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</si>
  <si>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</si>
  <si>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</si>
  <si>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</si>
  <si>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</si>
  <si>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</si>
  <si>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</si>
  <si>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</si>
  <si>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</si>
  <si>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</si>
  <si>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</si>
  <si>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</si>
  <si>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</si>
  <si>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</si>
  <si>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</si>
  <si>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</si>
  <si>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</si>
  <si>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</si>
  <si>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</si>
  <si>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</si>
  <si>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</si>
  <si>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</si>
  <si>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</si>
  <si>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</si>
  <si>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</si>
  <si>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</si>
  <si>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</si>
  <si>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</si>
  <si>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</si>
  <si>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</si>
  <si>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</si>
  <si>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</si>
  <si>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</si>
  <si>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</si>
  <si>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</si>
  <si>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</si>
  <si>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</si>
  <si>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</si>
  <si>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</si>
  <si>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</si>
  <si>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</si>
  <si>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</si>
  <si>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</si>
  <si>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</si>
  <si>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</si>
  <si>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</si>
  <si>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</si>
  <si>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</si>
  <si>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</si>
  <si>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</si>
  <si>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</si>
  <si>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</si>
  <si>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</si>
  <si>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</si>
  <si>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</si>
  <si>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</si>
  <si>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</si>
  <si>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</si>
  <si>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</si>
  <si>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</si>
  <si>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</si>
  <si>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</si>
  <si>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</si>
  <si>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</si>
  <si>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</si>
  <si>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</si>
  <si>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</si>
  <si>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</si>
  <si>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</si>
  <si>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</si>
  <si>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</si>
  <si>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</si>
  <si>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</si>
  <si>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</si>
  <si>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</si>
  <si>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</si>
  <si>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</si>
  <si>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</si>
  <si>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</si>
  <si>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</si>
  <si>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</si>
  <si>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</si>
  <si>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</si>
  <si>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</si>
  <si>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</si>
  <si>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</si>
  <si>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</si>
  <si>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</si>
  <si>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</si>
  <si>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</si>
  <si>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</si>
  <si>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</si>
  <si>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</si>
  <si>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</si>
  <si>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</si>
  <si>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</si>
  <si>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</si>
  <si>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</si>
  <si>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</si>
  <si>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</si>
  <si>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</si>
  <si>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</si>
  <si>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</si>
  <si>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</si>
  <si>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</si>
  <si>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</si>
  <si>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</si>
  <si>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</si>
  <si>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</si>
  <si>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</si>
  <si>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</si>
  <si>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</si>
  <si>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</si>
  <si>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</si>
  <si>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</si>
  <si>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</si>
  <si>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</si>
  <si>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</si>
  <si>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</si>
  <si>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</si>
  <si>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</si>
  <si>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</si>
  <si>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</si>
  <si>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</si>
  <si>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</si>
  <si>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</si>
  <si>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</si>
  <si>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</si>
  <si>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</si>
  <si>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</si>
  <si>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</si>
  <si>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</si>
  <si>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</si>
  <si>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</si>
  <si>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</si>
  <si>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</si>
  <si>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</si>
  <si>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</si>
  <si>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</si>
  <si>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</si>
  <si>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</si>
  <si>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</si>
  <si>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</si>
  <si>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</si>
  <si>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</si>
  <si>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</si>
  <si>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</si>
  <si>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</si>
  <si>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</si>
  <si>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</si>
  <si>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</si>
  <si>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</si>
  <si>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</si>
  <si>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</si>
  <si>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</si>
  <si>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</si>
  <si>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</si>
  <si>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</si>
  <si>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</si>
  <si>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</si>
  <si>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</si>
  <si>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</si>
  <si>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</si>
  <si>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</si>
  <si>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</si>
  <si>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</si>
  <si>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</si>
  <si>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</si>
  <si>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</si>
  <si>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</si>
  <si>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</si>
  <si>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</si>
  <si>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</si>
  <si>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</si>
  <si>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</si>
  <si>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</si>
  <si>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</si>
  <si>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</si>
  <si>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</si>
  <si>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</si>
  <si>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</si>
  <si>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</si>
  <si>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</si>
  <si>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</si>
  <si>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</si>
  <si>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</si>
  <si>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</si>
  <si>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</si>
  <si>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</si>
  <si>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</si>
  <si>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</si>
  <si>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</si>
  <si>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</si>
  <si>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</si>
  <si>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</si>
  <si>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</si>
  <si>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</si>
  <si>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</si>
  <si>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</si>
  <si>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</si>
  <si>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</si>
  <si>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</si>
  <si>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</si>
  <si>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</si>
  <si>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</si>
  <si>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</si>
  <si>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</si>
  <si>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</si>
  <si>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</si>
  <si>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</si>
  <si>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</si>
  <si>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</si>
  <si>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</si>
  <si>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</si>
  <si>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</si>
  <si>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</si>
  <si>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</si>
  <si>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</si>
  <si>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</si>
  <si>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</si>
  <si>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</si>
  <si>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</si>
  <si>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</si>
  <si>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</si>
  <si>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</si>
  <si>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</si>
  <si>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</si>
  <si>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</si>
  <si>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</si>
  <si>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</si>
  <si>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</si>
  <si>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</si>
  <si>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</si>
  <si>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</si>
  <si>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</si>
  <si>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</si>
  <si>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</si>
  <si>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</si>
  <si>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</si>
  <si>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</si>
  <si>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</si>
  <si>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</si>
  <si>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</si>
  <si>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</si>
  <si>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</si>
  <si>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</si>
  <si>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</si>
  <si>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</si>
  <si>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</si>
  <si>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</si>
  <si>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</si>
  <si>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</si>
  <si>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</si>
  <si>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</si>
  <si>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</si>
  <si>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</si>
  <si>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</si>
  <si>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</si>
  <si>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</si>
  <si>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</si>
  <si>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</si>
  <si>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</si>
  <si>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</si>
  <si>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</si>
  <si>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</si>
  <si>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</si>
  <si>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</si>
  <si>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</si>
  <si>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</si>
  <si>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</si>
  <si>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</si>
  <si>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</si>
  <si>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</si>
  <si>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</si>
  <si>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</si>
  <si>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</si>
  <si>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</si>
  <si>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</si>
  <si>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</si>
  <si>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</si>
  <si>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</si>
  <si>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</si>
  <si>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</si>
  <si>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</si>
  <si>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</si>
  <si>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</si>
  <si>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</si>
  <si>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</si>
  <si>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</si>
  <si>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</si>
  <si>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</si>
  <si>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</si>
  <si>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</si>
  <si>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</si>
  <si>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</si>
  <si>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</si>
  <si>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</si>
  <si>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</si>
  <si>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</si>
  <si>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</si>
  <si>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</si>
  <si>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</si>
  <si>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</si>
  <si>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</si>
  <si>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</si>
  <si>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</si>
  <si>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</si>
  <si>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</si>
  <si>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</si>
  <si>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</si>
  <si>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</si>
  <si>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</si>
  <si>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</si>
  <si>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</si>
  <si>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</si>
  <si>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</si>
  <si>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</si>
  <si>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</si>
  <si>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</si>
  <si>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</si>
  <si>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</si>
  <si>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</si>
  <si>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</si>
  <si>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</si>
  <si>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</si>
  <si>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</si>
  <si>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</si>
  <si>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</si>
  <si>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</si>
  <si>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</si>
  <si>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</si>
  <si>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</si>
  <si>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</si>
  <si>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</si>
  <si>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</si>
  <si>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</si>
  <si>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</si>
  <si>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</si>
  <si>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</si>
  <si>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</si>
  <si>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</si>
  <si>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</si>
  <si>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</si>
  <si>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</si>
  <si>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</si>
  <si>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</si>
  <si>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</si>
  <si>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</si>
  <si>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</si>
  <si>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</si>
  <si>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</si>
  <si>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</si>
  <si>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</si>
  <si>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</si>
  <si>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</si>
  <si>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</si>
  <si>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</si>
  <si>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</si>
  <si>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</si>
  <si>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</si>
  <si>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</si>
  <si>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</si>
  <si>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</si>
  <si>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</si>
  <si>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</si>
  <si>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</si>
  <si>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</si>
  <si>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</si>
  <si>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</si>
  <si>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</si>
  <si>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</si>
  <si>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</si>
  <si>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</si>
  <si>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</si>
  <si>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</si>
  <si>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</si>
  <si>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</si>
  <si>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</si>
  <si>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</si>
  <si>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</si>
  <si>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</si>
  <si>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</si>
  <si>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</si>
  <si>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</si>
  <si>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</si>
  <si>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</si>
  <si>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</si>
  <si>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</si>
  <si>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</si>
  <si>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</si>
  <si>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</si>
  <si>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</si>
  <si>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</si>
  <si>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</si>
  <si>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</si>
  <si>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</si>
  <si>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</si>
  <si>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</si>
  <si>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 xml:space="preserve"> кв.м. - площадь всех помещений, находящихся в собственности в корпусах 1,2, 4, 5 и 6.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</si>
  <si>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</si>
  <si>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</si>
  <si>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</si>
  <si>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</si>
  <si>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</si>
  <si>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</si>
  <si>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</si>
  <si>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</si>
  <si>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</si>
  <si>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</si>
  <si>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</si>
  <si>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</si>
  <si>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</si>
  <si>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</si>
  <si>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</si>
  <si>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</si>
  <si>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</si>
  <si>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</si>
  <si>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</si>
  <si>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</si>
  <si>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</si>
  <si>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</si>
  <si>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</si>
  <si>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</si>
  <si>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</si>
  <si>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</si>
  <si>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</si>
  <si>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</si>
  <si>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</si>
  <si>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</si>
  <si>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</si>
  <si>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</si>
  <si>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</si>
  <si>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</si>
  <si>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</si>
  <si>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</si>
  <si>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</si>
  <si>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</si>
  <si>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</si>
  <si>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</si>
  <si>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</si>
  <si>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</si>
  <si>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</si>
  <si>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</si>
  <si>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</si>
  <si>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</si>
  <si>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</si>
  <si>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</si>
  <si>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</si>
  <si>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</si>
  <si>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</si>
  <si>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</si>
  <si>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</si>
  <si>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</si>
  <si>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</si>
  <si>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</si>
  <si>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</si>
  <si>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</si>
  <si>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</si>
  <si>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</si>
  <si>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</si>
  <si>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</si>
  <si>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</si>
  <si>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</si>
  <si>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</si>
  <si>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</si>
  <si>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</si>
  <si>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</si>
  <si>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</si>
  <si>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</si>
  <si>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</si>
  <si>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</si>
  <si>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</si>
  <si>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</si>
  <si>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</si>
  <si>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</si>
  <si>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</si>
  <si>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</si>
  <si>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</si>
  <si>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</si>
  <si>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</si>
  <si>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</si>
  <si>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</si>
  <si>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</si>
  <si>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</si>
  <si>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</si>
  <si>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</si>
  <si>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</si>
  <si>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</si>
  <si>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</si>
  <si>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</si>
  <si>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</si>
  <si>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</si>
  <si>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</si>
  <si>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</si>
  <si>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</si>
  <si>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</si>
  <si>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</si>
  <si>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</si>
  <si>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</si>
  <si>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</si>
  <si>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</si>
  <si>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</si>
  <si>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</si>
  <si>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</si>
  <si>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</si>
  <si>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</si>
  <si>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</si>
  <si>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</si>
  <si>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</si>
  <si>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</si>
  <si>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</si>
  <si>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</si>
  <si>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</si>
  <si>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</si>
  <si>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</si>
  <si>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</si>
  <si>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</si>
  <si>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</si>
  <si>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</si>
  <si>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</si>
  <si>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</si>
  <si>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</si>
  <si>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</si>
  <si>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</si>
  <si>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</si>
  <si>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</si>
  <si>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</si>
  <si>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</si>
  <si>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</si>
  <si>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</si>
  <si>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</si>
  <si>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</si>
  <si>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</si>
  <si>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</si>
  <si>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</si>
  <si>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</si>
  <si>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</si>
  <si>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</si>
  <si>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</si>
  <si>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</si>
  <si>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</si>
  <si>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</si>
  <si>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</si>
  <si>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</si>
  <si>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</si>
  <si>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</si>
  <si>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</si>
  <si>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</si>
  <si>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</si>
  <si>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</si>
  <si>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</si>
  <si>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</si>
  <si>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</si>
  <si>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Вымпелком "Билайн"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</si>
  <si>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</si>
  <si>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</si>
  <si>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</si>
  <si>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</si>
  <si>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</si>
  <si>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</si>
  <si>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</si>
  <si>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</si>
  <si>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</si>
  <si>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</si>
  <si>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</si>
  <si>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</si>
  <si>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</si>
  <si>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</si>
  <si>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</si>
  <si>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</si>
  <si>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</si>
  <si>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</si>
  <si>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</si>
  <si>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</si>
  <si>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</si>
  <si>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</si>
  <si>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</si>
  <si>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</si>
  <si>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</si>
  <si>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</si>
  <si>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</si>
  <si>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</si>
  <si>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</si>
  <si>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</si>
  <si>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</si>
  <si>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</si>
  <si>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</si>
  <si>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</si>
  <si>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</si>
  <si>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</si>
  <si>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</si>
  <si>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</si>
  <si>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</si>
  <si>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</si>
  <si>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</si>
  <si>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</si>
  <si>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</si>
  <si>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</si>
  <si>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</si>
  <si>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</si>
  <si>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</si>
  <si>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</si>
  <si>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</si>
  <si>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</si>
  <si>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</si>
  <si>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</si>
  <si>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</si>
  <si>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</si>
  <si>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</si>
  <si>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</si>
  <si>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</si>
  <si>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</si>
  <si>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</si>
  <si>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</si>
  <si>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</si>
  <si>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</si>
  <si>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</si>
  <si>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</si>
  <si>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</si>
  <si>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</si>
  <si>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</si>
  <si>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</si>
  <si>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</si>
  <si>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</si>
  <si>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</si>
  <si>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</si>
  <si>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</si>
  <si>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</si>
  <si>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</si>
  <si>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</si>
  <si>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</si>
  <si>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</si>
  <si>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</si>
  <si>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</si>
  <si>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</si>
  <si>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</si>
  <si>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</si>
  <si>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</si>
  <si>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</si>
  <si>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</si>
  <si>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</si>
  <si>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</si>
  <si>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</si>
  <si>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</si>
  <si>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</si>
  <si>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</si>
  <si>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</si>
  <si>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</si>
  <si>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</si>
  <si>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</si>
  <si>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</si>
  <si>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</si>
  <si>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</si>
  <si>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</si>
  <si>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</si>
  <si>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</si>
  <si>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</si>
  <si>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</si>
  <si>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</si>
  <si>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</si>
  <si>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</si>
  <si>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</si>
  <si>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</si>
  <si>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</si>
  <si>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</si>
  <si>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</si>
  <si>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</si>
  <si>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</si>
  <si>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</si>
  <si>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</si>
  <si>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</si>
  <si>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</si>
  <si>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</si>
  <si>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</si>
  <si>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</si>
  <si>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</si>
  <si>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</si>
  <si>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</si>
  <si>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</si>
  <si>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</si>
  <si>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</si>
  <si>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</si>
  <si>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</si>
  <si>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</si>
  <si>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</si>
  <si>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</si>
  <si>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</si>
  <si>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</si>
  <si>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</si>
  <si>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</si>
  <si>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</si>
  <si>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</si>
  <si>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</si>
  <si>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</si>
  <si>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</si>
  <si>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</si>
  <si>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</si>
  <si>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</si>
  <si>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</si>
  <si>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</si>
  <si>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</si>
  <si>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</si>
  <si>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</si>
  <si>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</si>
  <si>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</si>
  <si>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</si>
  <si>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</si>
  <si>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</si>
  <si>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</si>
  <si>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</si>
  <si>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</si>
  <si>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</si>
  <si>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</si>
  <si>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</si>
  <si>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</si>
  <si>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</si>
  <si>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</si>
  <si>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</si>
  <si>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</si>
  <si>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</si>
  <si>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</si>
  <si>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</si>
  <si>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</si>
  <si>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</si>
  <si>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</si>
  <si>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</si>
  <si>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</si>
  <si>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</si>
  <si>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</si>
  <si>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</si>
  <si>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</si>
  <si>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</si>
  <si>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</si>
  <si>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</si>
  <si>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</si>
  <si>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</si>
  <si>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</si>
  <si>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</si>
  <si>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</si>
  <si>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</si>
  <si>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</si>
  <si>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</si>
  <si>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</si>
  <si>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</si>
  <si>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</si>
  <si>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</si>
  <si>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</si>
  <si>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</si>
  <si>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</si>
  <si>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</si>
  <si>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</si>
  <si>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</si>
  <si>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</si>
  <si>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</si>
  <si>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</si>
  <si>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</si>
  <si>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</si>
  <si>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</si>
  <si>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</si>
  <si>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</si>
  <si>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</si>
  <si>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</si>
  <si>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</si>
  <si>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</si>
  <si>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</si>
  <si>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</si>
  <si>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</si>
  <si>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</si>
  <si>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</si>
  <si>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</si>
  <si>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</si>
  <si>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</si>
  <si>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</si>
  <si>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</si>
  <si>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</si>
  <si>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</si>
  <si>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</si>
  <si>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</si>
  <si>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</si>
  <si>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</si>
  <si>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00377494-05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</si>
  <si>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</si>
  <si>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</si>
  <si>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</si>
  <si>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</si>
  <si>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</si>
  <si>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</si>
  <si>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</si>
  <si>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</si>
  <si>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</si>
  <si>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</si>
  <si>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</si>
  <si>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</si>
  <si>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</si>
  <si>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</si>
  <si>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</si>
  <si>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</si>
  <si>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</si>
  <si>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</si>
  <si>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</si>
  <si>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</si>
  <si>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</si>
  <si>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</si>
  <si>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</si>
  <si>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</si>
  <si>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</si>
  <si>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</si>
  <si>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</si>
  <si>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</si>
  <si>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</si>
  <si>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</si>
  <si>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</si>
  <si>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</si>
  <si>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19364376-14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</si>
  <si>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</si>
  <si>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</si>
  <si>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</si>
  <si>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</si>
  <si>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</si>
  <si>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</si>
  <si>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</si>
  <si>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</si>
  <si>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</si>
  <si>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</si>
  <si>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</si>
  <si>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</si>
  <si>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</si>
  <si>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</si>
  <si>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</si>
  <si>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</si>
  <si>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</si>
  <si>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</si>
  <si>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</si>
  <si>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</si>
  <si>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</si>
  <si>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</si>
  <si>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</si>
  <si>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</si>
  <si>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</si>
  <si>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</si>
  <si>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</si>
  <si>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</si>
  <si>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</si>
  <si>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</si>
  <si>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</si>
  <si>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</si>
  <si>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</si>
  <si>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</si>
  <si>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</si>
  <si>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</si>
  <si>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</si>
  <si>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</si>
  <si>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</si>
  <si>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</si>
  <si>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</si>
  <si>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</si>
  <si>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</si>
  <si>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</si>
  <si>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</si>
  <si>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</si>
  <si>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</si>
  <si>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</si>
  <si>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</si>
  <si>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</si>
  <si>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</si>
  <si>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</si>
  <si>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</si>
  <si>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</si>
  <si>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</si>
  <si>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</si>
  <si>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</si>
  <si>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</si>
  <si>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</si>
  <si>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</si>
  <si>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</si>
  <si>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</si>
  <si>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</si>
  <si>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</si>
  <si>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</si>
  <si>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</si>
  <si>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</si>
  <si>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</si>
  <si>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</si>
  <si>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</si>
  <si>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</si>
  <si>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</si>
  <si>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</si>
  <si>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</si>
  <si>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</si>
  <si>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</si>
  <si>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</si>
  <si>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</si>
  <si>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</si>
  <si>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</si>
  <si>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</si>
  <si>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</si>
  <si>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</si>
  <si>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</si>
  <si>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</si>
  <si>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</si>
  <si>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</si>
  <si>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</si>
  <si>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</si>
  <si>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</si>
  <si>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</si>
  <si>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</si>
  <si>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</si>
  <si>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</si>
  <si>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</si>
  <si>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</si>
  <si>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</si>
  <si>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</si>
  <si>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</si>
  <si>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</si>
  <si>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</si>
  <si>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</si>
  <si>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</si>
  <si>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</si>
  <si>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</si>
  <si>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</si>
  <si>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</si>
  <si>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</si>
  <si>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</si>
  <si>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№ 9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</si>
  <si>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</si>
  <si>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</si>
  <si>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</si>
  <si>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</si>
  <si>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</si>
  <si>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</si>
  <si>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</si>
  <si>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</si>
  <si>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</si>
  <si>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итого: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</si>
  <si>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</si>
  <si>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</si>
  <si>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</si>
  <si>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</si>
  <si>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</si>
  <si>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</si>
  <si>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по потреблению электроэнергии за период с  24.09.2022г. по  24.10.2022г.</t>
  </si>
  <si>
    <t>Октябрь</t>
  </si>
  <si>
    <t>Октябрь 2022г.</t>
  </si>
  <si>
    <t>Октябрь 2022 года</t>
  </si>
  <si>
    <t>СПРАВОЧНАЯ ИНФОРМАЦИЯ потребление коммунальных услуг в здании по адресу г.Химки, ул.Лавочкина, д.13 октябрь 2022г.</t>
  </si>
  <si>
    <t>Демонтаж</t>
  </si>
  <si>
    <t>46905407-22</t>
  </si>
  <si>
    <t>&gt;34910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</si>
</sst>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4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0" fontId="79" fillId="16" borderId="2" xfId="0" applyFont="1" applyFill="1" applyBorder="1" applyAlignment="1">
      <alignment horizontal="lef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/>
    <xf numFmtId="0" fontId="81" fillId="0" borderId="36" xfId="4" applyFont="1" applyBorder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Border="1" applyAlignment="1">
      <alignment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167" fontId="45" fillId="9" borderId="7" xfId="1" applyNumberFormat="1" applyFont="1" applyFill="1" applyBorder="1"/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/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0" fontId="8" fillId="0" borderId="4" xfId="4" applyFont="1" applyBorder="1" applyAlignment="1">
      <alignment horizontal="left" vertical="center"/>
    </xf>
    <xf numFmtId="0" fontId="8" fillId="0" borderId="7" xfId="4" applyFont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06" Type="http://schemas.openxmlformats.org/officeDocument/2006/relationships/revisionLog" Target="NULL"/><Relationship Id="rId219" Type="http://schemas.openxmlformats.org/officeDocument/2006/relationships/revisionLog" Target="revisionLog9.xml"/><Relationship Id="rId227" Type="http://schemas.openxmlformats.org/officeDocument/2006/relationships/revisionLog" Target="revisionLog17.xml"/><Relationship Id="rId231" Type="http://schemas.openxmlformats.org/officeDocument/2006/relationships/revisionLog" Target="revisionLog21.xml"/><Relationship Id="rId235" Type="http://schemas.openxmlformats.org/officeDocument/2006/relationships/revisionLog" Target="revisionLog25.xml"/><Relationship Id="rId214" Type="http://schemas.openxmlformats.org/officeDocument/2006/relationships/revisionLog" Target="revisionLog4.xml"/><Relationship Id="rId222" Type="http://schemas.openxmlformats.org/officeDocument/2006/relationships/revisionLog" Target="revisionLog12.xml"/><Relationship Id="rId230" Type="http://schemas.openxmlformats.org/officeDocument/2006/relationships/revisionLog" Target="revisionLog20.xml"/><Relationship Id="rId243" Type="http://schemas.openxmlformats.org/officeDocument/2006/relationships/revisionLog" Target="revisionLog33.xml"/><Relationship Id="rId226" Type="http://schemas.openxmlformats.org/officeDocument/2006/relationships/revisionLog" Target="revisionLog16.xml"/><Relationship Id="rId234" Type="http://schemas.openxmlformats.org/officeDocument/2006/relationships/revisionLog" Target="revisionLog24.xml"/><Relationship Id="rId213" Type="http://schemas.openxmlformats.org/officeDocument/2006/relationships/revisionLog" Target="revisionLog3.xml"/><Relationship Id="rId218" Type="http://schemas.openxmlformats.org/officeDocument/2006/relationships/revisionLog" Target="revisionLog8.xml"/><Relationship Id="rId239" Type="http://schemas.openxmlformats.org/officeDocument/2006/relationships/revisionLog" Target="revisionLog29.xml"/><Relationship Id="rId209" Type="http://schemas.openxmlformats.org/officeDocument/2006/relationships/revisionLog" Target="NULL"/><Relationship Id="rId217" Type="http://schemas.openxmlformats.org/officeDocument/2006/relationships/revisionLog" Target="revisionLog7.xml"/><Relationship Id="rId221" Type="http://schemas.openxmlformats.org/officeDocument/2006/relationships/revisionLog" Target="revisionLog11.xml"/><Relationship Id="rId242" Type="http://schemas.openxmlformats.org/officeDocument/2006/relationships/revisionLog" Target="revisionLog32.xml"/><Relationship Id="rId233" Type="http://schemas.openxmlformats.org/officeDocument/2006/relationships/revisionLog" Target="revisionLog23.xml"/><Relationship Id="rId212" Type="http://schemas.openxmlformats.org/officeDocument/2006/relationships/revisionLog" Target="revisionLog2.xml"/><Relationship Id="rId220" Type="http://schemas.openxmlformats.org/officeDocument/2006/relationships/revisionLog" Target="revisionLog10.xml"/><Relationship Id="rId225" Type="http://schemas.openxmlformats.org/officeDocument/2006/relationships/revisionLog" Target="revisionLog15.xml"/><Relationship Id="rId238" Type="http://schemas.openxmlformats.org/officeDocument/2006/relationships/revisionLog" Target="revisionLog28.xml"/><Relationship Id="rId241" Type="http://schemas.openxmlformats.org/officeDocument/2006/relationships/revisionLog" Target="revisionLog31.xml"/><Relationship Id="rId216" Type="http://schemas.openxmlformats.org/officeDocument/2006/relationships/revisionLog" Target="revisionLog6.xml"/><Relationship Id="rId208" Type="http://schemas.openxmlformats.org/officeDocument/2006/relationships/revisionLog" Target="NULL"/><Relationship Id="rId229" Type="http://schemas.openxmlformats.org/officeDocument/2006/relationships/revisionLog" Target="revisionLog19.xml"/><Relationship Id="rId237" Type="http://schemas.openxmlformats.org/officeDocument/2006/relationships/revisionLog" Target="revisionLog27.xml"/><Relationship Id="rId224" Type="http://schemas.openxmlformats.org/officeDocument/2006/relationships/revisionLog" Target="revisionLog14.xml"/><Relationship Id="rId211" Type="http://schemas.openxmlformats.org/officeDocument/2006/relationships/revisionLog" Target="revisionLog1.xml"/><Relationship Id="rId232" Type="http://schemas.openxmlformats.org/officeDocument/2006/relationships/revisionLog" Target="revisionLog22.xml"/><Relationship Id="rId240" Type="http://schemas.openxmlformats.org/officeDocument/2006/relationships/revisionLog" Target="revisionLog30.xml"/><Relationship Id="rId245" Type="http://schemas.openxmlformats.org/officeDocument/2006/relationships/revisionLog" Target="revisionLog35.xml"/><Relationship Id="rId210" Type="http://schemas.openxmlformats.org/officeDocument/2006/relationships/revisionLog" Target="revisionLog127.xml"/><Relationship Id="rId207" Type="http://schemas.openxmlformats.org/officeDocument/2006/relationships/revisionLog" Target="NULL"/><Relationship Id="rId236" Type="http://schemas.openxmlformats.org/officeDocument/2006/relationships/revisionLog" Target="revisionLog26.xml"/><Relationship Id="rId215" Type="http://schemas.openxmlformats.org/officeDocument/2006/relationships/revisionLog" Target="revisionLog5.xml"/><Relationship Id="rId223" Type="http://schemas.openxmlformats.org/officeDocument/2006/relationships/revisionLog" Target="revisionLog13.xml"/><Relationship Id="rId228" Type="http://schemas.openxmlformats.org/officeDocument/2006/relationships/revisionLog" Target="revisionLog18.xml"/><Relationship Id="rId244" Type="http://schemas.openxmlformats.org/officeDocument/2006/relationships/revisionLog" Target="revisionLog3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E516F0-C97E-4663-80E7-20297807FA92}" diskRevisions="1" revisionId="17353" version="37">
  <header guid="{047AEAF5-7358-41CA-81B8-1DFCD5942B82}" dateTime="2022-09-26T15:21:35" maxSheetId="16" userName="HP" r:id="rId206" minRId="15566" maxRId="1561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90191F-C9DF-48F7-85EF-E6F980BDC647}" dateTime="2022-09-26T15:56:18" maxSheetId="16" userName="HP" r:id="rId207" minRId="15620" maxRId="156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461D22-F811-4A6D-8EF3-6189EDAECC09}" dateTime="2022-09-26T16:04:17" maxSheetId="16" userName="HP" r:id="rId208" minRId="15623" maxRId="156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2A8B3F0-D9E8-41E1-9B84-DB71CDD9FFBA}" dateTime="2022-09-26T16:17:38" maxSheetId="16" userName="HP" r:id="rId209" minRId="15627" maxRId="1563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25ABE75-12FC-46A6-B434-C9B68E5FA6E0}" dateTime="2022-09-27T08:58:53" maxSheetId="16" userName="HP" r:id="rId210" minRId="15634" maxRId="156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F3F8BC-A4D6-4B71-AA4B-1A3A7A3B3B54}" dateTime="2022-09-27T13:26:42" maxSheetId="16" userName="Алексей" r:id="rId211" minRId="15642" maxRId="156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3A0236D-2EB3-4D3B-95DB-5C8437B26B78}" dateTime="2022-09-27T15:48:02" maxSheetId="16" userName="HP" r:id="rId212" minRId="15693" maxRId="156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C7C2A89-53DD-4924-86F9-C38D81B217A9}" dateTime="2022-09-28T10:13:11" maxSheetId="16" userName="HP" r:id="rId213" minRId="156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4F9223-381C-453A-8877-69AFA989FA5B}" dateTime="2022-09-28T11:53:11" maxSheetId="16" userName="HP" r:id="rId214" minRId="157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AC13A5C-ACF9-4407-9D4F-9509A1FBF34D}" dateTime="2022-10-04T11:58:20" maxSheetId="16" userName="HP" r:id="rId215" minRId="15719" maxRId="157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874D680-1CC9-49BC-B885-ACEED3F59F34}" dateTime="2022-10-05T12:52:22" maxSheetId="16" userName="HP" r:id="rId216" minRId="15732" maxRId="157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1D5E142-8E26-40D4-ADA4-902E68F43A39}" dateTime="2022-10-05T16:11:01" maxSheetId="16" userName="HP" r:id="rId217" minRId="157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FB6A08F-1C0B-4BDB-A682-BEDDB92867F6}" dateTime="2022-10-06T11:19:49" maxSheetId="16" userName="HP" r:id="rId218" minRId="15752" maxRId="157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6E88993-2B9A-4423-95C8-7C0D4C510C80}" dateTime="2022-10-13T08:55:36" maxSheetId="16" userName="HP" r:id="rId219" minRId="1576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59DF2BD-AD98-4F86-A119-C6D3CD22AF9D}" dateTime="2022-10-13T08:57:15" maxSheetId="16" userName="HP" r:id="rId220" minRId="15774" maxRId="15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FBA37AA-F151-4694-BAC8-69B69D0DA536}" dateTime="2022-10-13T14:11:32" maxSheetId="16" userName="HP" r:id="rId221" minRId="15791" maxRId="158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137585C-F208-419A-B96B-A79FEBA5BBC0}" dateTime="2022-10-17T11:42:07" maxSheetId="16" userName="HP" r:id="rId222" minRId="15816" maxRId="161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A7796E7-EE13-4E43-B42B-3F0838479316}" dateTime="2022-10-17T11:46:13" maxSheetId="16" userName="HP" r:id="rId223" minRId="16148" maxRId="167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396131-5921-403A-AD91-0FDB294A61D8}" dateTime="2022-10-17T11:49:06" maxSheetId="16" userName="HP" r:id="rId224" minRId="16761" maxRId="167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398BBBB-38F4-47F5-AE2C-84056F73D51B}" dateTime="2022-10-21T09:01:11" maxSheetId="16" userName="HP" r:id="rId225" minRId="16768" maxRId="167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2F3F19F-06FE-4896-9E39-B49C9E26FDA6}" dateTime="2022-10-21T11:23:40" maxSheetId="16" userName="HP" r:id="rId226" minRId="16779" maxRId="168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8B7FC8-3B03-46A8-A625-A3FB735EE8D5}" dateTime="2022-10-21T11:29:09" maxSheetId="16" userName="HP" r:id="rId227" minRId="16806" maxRId="168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3E1D8E2-F21A-43C8-B429-9E7DB6D46C4F}" dateTime="2022-10-21T16:58:41" maxSheetId="16" userName="HP" r:id="rId228" minRId="16812" maxRId="168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87939FB-A73D-46ED-9729-08EC24D00219}" dateTime="2022-10-24T08:10:16" maxSheetId="16" userName="HP" r:id="rId229" minRId="16864" maxRId="169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C004DD9-C652-49D5-ADB7-4AF7616DB029}" dateTime="2022-10-24T08:16:12" maxSheetId="16" userName="HP" r:id="rId230" minRId="16957" maxRId="170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5F522BE-31C6-4D0F-BAE9-93B5AC12FFBA}" dateTime="2022-10-24T08:25:14" maxSheetId="16" userName="HP" r:id="rId231" minRId="17010" maxRId="170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28D431-F9F4-47B0-A842-730D3773564B}" dateTime="2022-10-24T08:39:15" maxSheetId="16" userName="HP" r:id="rId232" minRId="17041" maxRId="172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9367B9E-51F6-48C3-93AC-04EB6677F19F}" dateTime="2022-10-24T10:42:22" maxSheetId="16" userName="HP" r:id="rId233" minRId="172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12F78E1-34FA-4067-9CE9-EB244EA20D59}" dateTime="2022-10-24T10:43:31" maxSheetId="16" userName="HP" r:id="rId234" minRId="172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FF8B8F-2625-4689-B270-9C0AE9373F69}" dateTime="2022-10-24T11:18:09" maxSheetId="16" userName="HP" r:id="rId235" minRId="17206" maxRId="172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B6F365B-08CA-41C7-A672-EB299A09C30C}" dateTime="2022-10-24T11:22:11" maxSheetId="16" userName="HP" r:id="rId236" minRId="17219" maxRId="172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079EC89-8018-4835-A919-D5F48274CE66}" dateTime="2022-10-24T15:30:39" maxSheetId="16" userName="HP" r:id="rId237" minRId="172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5720974-6018-4B63-BD10-731FEA3D1335}" dateTime="2022-10-24T16:58:33" maxSheetId="16" userName="HP" r:id="rId238" minRId="17223" maxRId="172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10FCD0-1A74-4713-B713-402442BB32B5}" dateTime="2022-10-24T17:00:08" maxSheetId="16" userName="HP" r:id="rId239" minRId="172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745366-3A9C-4592-A50E-59288546B2C9}" dateTime="2022-10-25T08:39:00" maxSheetId="16" userName="HP" r:id="rId240" minRId="17301" maxRId="17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F03A894-6E70-44E4-9082-97E41B96BA09}" dateTime="2022-10-25T08:42:56" maxSheetId="16" userName="HP" r:id="rId241" minRId="17313" maxRId="1731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47E5EB-904C-458A-8664-8A053095928C}" dateTime="2022-10-25T08:47:20" maxSheetId="16" userName="HP" r:id="rId242" minRId="17319" maxRId="173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7DC2B67-8363-45B6-9972-F705CA2A2FD9}" dateTime="2022-10-25T10:27:33" maxSheetId="16" userName="HP" r:id="rId2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E516F0-C97E-4663-80E7-20297807FA92}" dateTime="2022-10-25T14:12:23" maxSheetId="16" userName="HP" r:id="rId2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42" sId="6">
    <oc r="B56" t="inlineStr">
      <is>
        <t xml:space="preserve">Алексеева Г.В.                          </t>
      </is>
    </oc>
    <nc r="B56" t="inlineStr">
      <is>
        <t>Огородников Д.В.</t>
      </is>
    </nc>
  </rcc>
  <rcc rId="15643" sId="6">
    <oc r="G56">
      <f>F56*F73</f>
    </oc>
    <nc r="G56">
      <f>F56*0.00719</f>
    </nc>
  </rcc>
  <rcc rId="15644" sId="6">
    <oc r="B73" t="inlineStr">
      <is>
        <t>Коэфициент потерь (Кп) для корпуса 6</t>
      </is>
    </oc>
    <nc r="B73"/>
  </rcc>
  <rcc rId="15645" sId="6">
    <oc r="F73">
      <f>F50/F72</f>
    </oc>
    <nc r="F73"/>
  </rcc>
  <rcc rId="15646" sId="6">
    <oc r="F72">
      <f>SUM(F51:F70)-F63</f>
    </oc>
    <nc r="F72">
      <f>SUM(F51:F70)-F63</f>
    </nc>
  </rcc>
  <rcc rId="15647" sId="6">
    <oc r="F89">
      <f>SUM(F78:F87)</f>
    </oc>
    <nc r="F89">
      <f>SUM(F78:F87)</f>
    </nc>
  </rcc>
  <rcc rId="15648" sId="6">
    <oc r="G47" t="inlineStr">
      <is>
        <t>С учетом коэффициента потерь (Кп)</t>
      </is>
    </oc>
    <nc r="G47" t="inlineStr">
      <is>
        <t>Коэффициент потерь</t>
      </is>
    </nc>
  </rcc>
  <rcc rId="15649" sId="6">
    <oc r="G72">
      <f>SUM(G51:G70)</f>
    </oc>
    <nc r="G72">
      <f>SUM(G51:G70)</f>
    </nc>
  </rcc>
  <rcc rId="15650" sId="13" numFmtId="4">
    <oc r="D8">
      <v>238860</v>
    </oc>
    <nc r="D8">
      <v>238160</v>
    </nc>
  </rcc>
  <rcc rId="15651" sId="13" numFmtId="4">
    <oc r="E8">
      <f>2871-F8</f>
    </oc>
    <nc r="E8">
      <v>1980</v>
    </nc>
  </rcc>
  <rcc rId="15652" sId="12">
    <oc r="H21">
      <f>SUM(H15:H20)</f>
    </oc>
    <nc r="H21">
      <f>SUM(H15:H20)</f>
    </nc>
  </rcc>
  <rcc rId="15653" sId="1">
    <oc r="A29" t="inlineStr">
      <is>
        <t>Корпус 6 (прав.)</t>
      </is>
    </oc>
    <nc r="A29"/>
  </rcc>
  <rcc rId="15654" sId="1">
    <oc r="B29" t="inlineStr">
      <is>
        <t>28737396</t>
      </is>
    </oc>
    <nc r="B29"/>
  </rcc>
  <rcc rId="15655" sId="1">
    <oc r="C29">
      <v>262978</v>
    </oc>
    <nc r="C29"/>
  </rcc>
  <rcc rId="15656" sId="1">
    <oc r="D29">
      <v>270411</v>
    </oc>
    <nc r="D29"/>
  </rcc>
  <rcc rId="15657" sId="1">
    <oc r="E29">
      <f>D29-C29</f>
    </oc>
    <nc r="E29"/>
  </rcc>
  <rcc rId="15658" sId="1">
    <oc r="F29">
      <v>1</v>
    </oc>
    <nc r="F29"/>
  </rcc>
  <rcc rId="15659" sId="1">
    <oc r="G29">
      <f>E29*F29</f>
    </oc>
    <nc r="G29"/>
  </rcc>
  <rcc rId="15660" sId="1">
    <oc r="A30" t="inlineStr">
      <is>
        <t>-- // -- (лев.)</t>
      </is>
    </oc>
    <nc r="A30"/>
  </rcc>
  <rcc rId="15661" sId="1">
    <oc r="B30">
      <v>29211536</v>
    </oc>
    <nc r="B30"/>
  </rcc>
  <rcc rId="15662" sId="1">
    <oc r="C30">
      <v>235950</v>
    </oc>
    <nc r="C30"/>
  </rcc>
  <rcc rId="15663" sId="1">
    <oc r="D30">
      <v>240818</v>
    </oc>
    <nc r="D30"/>
  </rcc>
  <rcc rId="15664" sId="1">
    <oc r="E30">
      <f>D30-C30</f>
    </oc>
    <nc r="E30"/>
  </rcc>
  <rcc rId="15665" sId="1">
    <oc r="F30">
      <v>1</v>
    </oc>
    <nc r="F30"/>
  </rcc>
  <rcc rId="15666" sId="1">
    <oc r="G30">
      <f>E30*F30</f>
    </oc>
    <nc r="G30"/>
  </rcc>
  <rcc rId="15667" sId="1">
    <oc r="F31" t="inlineStr">
      <is>
        <t>Итого:</t>
      </is>
    </oc>
    <nc r="F31"/>
  </rcc>
  <rcc rId="15668" sId="1">
    <oc r="G31">
      <f>SUM(G29:G30)</f>
    </oc>
    <nc r="G31"/>
  </rcc>
  <rfmt sheetId="1" sqref="A29:A32" start="0" length="0">
    <dxf>
      <border>
        <left/>
      </border>
    </dxf>
  </rfmt>
  <rfmt sheetId="1" sqref="A29:XFD29" start="0" length="0">
    <dxf>
      <border>
        <top/>
      </border>
    </dxf>
  </rfmt>
  <rfmt sheetId="1" sqref="XFD29:XFD32" start="0" length="0">
    <dxf>
      <border>
        <right/>
      </border>
    </dxf>
  </rfmt>
  <rfmt sheetId="1" sqref="A29:XFD32">
    <dxf>
      <border>
        <left/>
        <right/>
        <top/>
        <bottom/>
        <vertical/>
        <horizontal/>
      </border>
    </dxf>
  </rfmt>
  <rfmt sheetId="1" sqref="A29:XFD32">
    <dxf>
      <fill>
        <patternFill patternType="none">
          <bgColor auto="1"/>
        </patternFill>
      </fill>
    </dxf>
  </rfmt>
  <rcc rId="15669" sId="1">
    <oc r="B64">
      <f>SUM(G12)+SUM(G18:G18)+SUM(G24:G24)+G31+SUM(G50:G50)</f>
    </oc>
    <nc r="B64">
      <f>SUM(G12)+SUM(G18:G18)+SUM(G24:G24)+SUM(G50:G50)</f>
    </nc>
  </rcc>
  <rrc rId="15670" sId="12" ref="A18:XFD18" action="deleteRow">
    <undo index="65535" exp="area" dr="H15:H18" r="H14" sId="12"/>
    <rfmt sheetId="12" xfDxf="1" sqref="A18:XFD18" start="0" length="0">
      <dxf>
        <alignment wrapText="1"/>
      </dxf>
    </rfmt>
    <rcc rId="0" sId="12">
      <nc r="A18" t="inlineStr">
        <is>
          <t>корпус 6</t>
        </is>
      </nc>
    </rcc>
    <rcc rId="0" sId="12" s="1" dxf="1">
      <nc r="H18">
        <f>'Нежил. пом.'!F72</f>
      </nc>
      <ndxf>
        <font>
          <sz val="8"/>
          <color auto="1"/>
          <name val="Arial Cyr"/>
          <charset val="204"/>
          <scheme val="none"/>
        </font>
        <numFmt numFmtId="168" formatCode="_-* #,##0_р_._-;\-* #,##0_р_._-;_-* &quot;-&quot;??_р_._-;_-@_-"/>
      </ndxf>
    </rcc>
    <rfmt sheetId="12" s="1" sqref="I18" start="0" length="0">
      <dxf>
        <numFmt numFmtId="168" formatCode="_-* #,##0_р_._-;\-* #,##0_р_._-;_-* &quot;-&quot;??_р_._-;_-@_-"/>
        <alignment horizontal="right"/>
      </dxf>
    </rfmt>
  </rrc>
  <rcc rId="15671" sId="12">
    <nc r="H18">
      <f>'Общ. счетчики'!G45</f>
    </nc>
  </rcc>
  <rcc rId="15672" sId="12">
    <oc r="I18">
      <f>'Общ. счетчики'!G45</f>
    </oc>
    <nc r="I18"/>
  </rcc>
  <rcc rId="15673" sId="12">
    <oc r="I13">
      <f>H13-I18</f>
    </oc>
    <nc r="I13"/>
  </rcc>
  <rcc rId="15674" sId="12">
    <nc r="I19">
      <f>G11</f>
    </nc>
  </rcc>
  <rcc rId="15675" sId="12">
    <oc r="H19">
      <f>G11</f>
    </oc>
    <nc r="H19"/>
  </rcc>
  <rcc rId="15676" sId="12">
    <oc r="A18" t="inlineStr">
      <is>
        <t>Расход электроэнергии по корпусу 7</t>
      </is>
    </oc>
    <nc r="A18" t="inlineStr">
      <is>
        <t>Расход электроэнергии по корпусу 7 (отопление)</t>
      </is>
    </nc>
  </rcc>
  <rrc rId="15677" sId="12" ref="A21:XFD21" action="insertRow"/>
  <rm rId="15678" sheetId="12" source="A18:H18" destination="A21:H21" sourceSheetId="12">
    <rfmt sheetId="12" sqref="B21" start="0" length="0">
      <dxf>
        <alignment vertical="top" wrapText="1"/>
      </dxf>
    </rfmt>
    <rfmt sheetId="12" sqref="C21" start="0" length="0">
      <dxf>
        <alignment vertical="top" wrapText="1"/>
      </dxf>
    </rfmt>
    <rfmt sheetId="12" sqref="D21" start="0" length="0">
      <dxf>
        <alignment vertical="top" wrapText="1"/>
      </dxf>
    </rfmt>
    <rfmt sheetId="12" sqref="E21" start="0" length="0">
      <dxf>
        <alignment vertical="top" wrapText="1"/>
      </dxf>
    </rfmt>
    <rfmt sheetId="12" sqref="F21" start="0" length="0">
      <dxf>
        <alignment vertical="top" wrapText="1"/>
      </dxf>
    </rfmt>
    <rfmt sheetId="12" sqref="G21" start="0" length="0">
      <dxf>
        <alignment vertical="top" wrapText="1"/>
      </dxf>
    </rfmt>
    <rfmt sheetId="12" sqref="H21" start="0" length="0">
      <dxf>
        <font>
          <b/>
          <sz val="10"/>
          <color auto="1"/>
          <name val="Arial Cyr"/>
          <charset val="204"/>
          <scheme val="none"/>
        </font>
        <numFmt numFmtId="168" formatCode="_-* #,##0_р_._-;\-* #,##0_р_._-;_-* &quot;-&quot;??_р_._-;_-@_-"/>
        <alignment vertical="top" wrapText="1"/>
      </dxf>
    </rfmt>
  </rm>
  <rrc rId="15679" sId="12" ref="A18:XFD18" action="deleteRow">
    <rfmt sheetId="12" xfDxf="1" sqref="A18:XFD18" start="0" length="0">
      <dxf>
        <alignment wrapText="1"/>
      </dxf>
    </rfmt>
    <rfmt sheetId="12" s="1" sqref="I18" start="0" length="0">
      <dxf>
        <numFmt numFmtId="168" formatCode="_-* #,##0_р_._-;\-* #,##0_р_._-;_-* &quot;-&quot;??_р_._-;_-@_-"/>
        <alignment horizontal="right"/>
      </dxf>
    </rfmt>
  </rrc>
  <rcc rId="15680" sId="12">
    <oc r="H14">
      <f>SUM(H15:H17)</f>
    </oc>
    <nc r="H14"/>
  </rcc>
  <rcc rId="15681" sId="12">
    <nc r="I19">
      <f>H19+I18</f>
    </nc>
  </rcc>
  <rcc rId="15682" sId="12">
    <oc r="H21">
      <f>H20-H13</f>
    </oc>
    <nc r="H21">
      <f>I19+H20-H13</f>
    </nc>
  </rcc>
  <rcc rId="15683" sId="13">
    <oc r="E10">
      <f>'Норматив ээ'!H14-F10</f>
    </oc>
    <nc r="E10">
      <f>'Норматив ээ'!H19-F10</f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B58">
    <dxf>
      <alignment horizontal="center" readingOrder="0"/>
    </dxf>
  </rfmt>
  <rfmt sheetId="6" sqref="B58">
    <dxf>
      <alignment horizontal="left" readingOrder="0"/>
    </dxf>
  </rfmt>
  <rfmt sheetId="6" sqref="B58">
    <dxf>
      <alignment horizontal="center" readingOrder="0"/>
    </dxf>
  </rfmt>
  <rfmt sheetId="6" sqref="B58">
    <dxf>
      <alignment horizontal="left" readingOrder="0"/>
    </dxf>
  </rfmt>
  <rcc rId="15774" sId="6">
    <oc r="B58" t="inlineStr">
      <is>
        <t>ООО "АЛЬФА"</t>
      </is>
    </oc>
    <nc r="B58" t="inlineStr">
      <is>
        <t xml:space="preserve">    ООО "АЛЬФА"</t>
      </is>
    </nc>
  </rcc>
  <rcc rId="15775" sId="6">
    <oc r="H51" t="inlineStr">
      <is>
        <t xml:space="preserve">Договор </t>
      </is>
    </oc>
    <nc r="H51"/>
  </rcc>
  <rcc rId="15776" sId="6">
    <oc r="H53" t="inlineStr">
      <is>
        <t>Договор</t>
      </is>
    </oc>
    <nc r="H53"/>
  </rcc>
  <rcc rId="15777" sId="6">
    <oc r="H55" t="inlineStr">
      <is>
        <t>акт</t>
      </is>
    </oc>
    <nc r="H55"/>
  </rcc>
  <rcc rId="15778" sId="6">
    <oc r="H56" t="inlineStr">
      <is>
        <t>акт</t>
      </is>
    </oc>
    <nc r="H56"/>
  </rcc>
  <rcc rId="15779" sId="6">
    <oc r="H57" t="inlineStr">
      <is>
        <t>акт</t>
      </is>
    </oc>
    <nc r="H57"/>
  </rcc>
  <rcc rId="15780" sId="6">
    <oc r="H59" t="inlineStr">
      <is>
        <t>Договор</t>
      </is>
    </oc>
    <nc r="H59"/>
  </rcc>
  <rcc rId="15781" sId="6">
    <oc r="H60" t="inlineStr">
      <is>
        <t>акт</t>
      </is>
    </oc>
    <nc r="H60"/>
  </rcc>
  <rcc rId="15782" sId="6">
    <oc r="H61" t="inlineStr">
      <is>
        <t>Договор</t>
      </is>
    </oc>
    <nc r="H61"/>
  </rcc>
  <rcc rId="15783" sId="6">
    <oc r="H62" t="inlineStr">
      <is>
        <t>Договор</t>
      </is>
    </oc>
    <nc r="H62"/>
  </rcc>
  <rcc rId="15784" sId="6">
    <oc r="H63">
      <f>E63-D63-F66</f>
    </oc>
    <nc r="H63"/>
  </rcc>
  <rcc rId="15785" sId="6">
    <oc r="H64" t="inlineStr">
      <is>
        <t>&gt;18</t>
      </is>
    </oc>
    <nc r="H64"/>
  </rcc>
  <rcc rId="15786" sId="6">
    <oc r="H65" t="inlineStr">
      <is>
        <t>акт</t>
      </is>
    </oc>
    <nc r="H65"/>
  </rcc>
  <rcc rId="15787" sId="6">
    <oc r="H66" t="inlineStr">
      <is>
        <t>Договор</t>
      </is>
    </oc>
    <nc r="H66"/>
  </rcc>
  <rcc rId="15788" sId="6">
    <oc r="H68" t="inlineStr">
      <is>
        <t>акт</t>
      </is>
    </oc>
    <nc r="H68"/>
  </rcc>
  <rcc rId="15789" sId="6">
    <oc r="H58" t="inlineStr">
      <is>
        <t>акт</t>
      </is>
    </oc>
    <nc r="H58" t="inlineStr">
      <is>
        <t>АКТ</t>
      </is>
    </nc>
  </rcc>
  <rcc rId="15790" sId="6">
    <oc r="H67" t="inlineStr">
      <is>
        <t>акт</t>
      </is>
    </oc>
    <nc r="H67" t="inlineStr">
      <is>
        <t>?</t>
      </is>
    </nc>
  </rcc>
  <rfmt sheetId="6" sqref="H67">
    <dxf>
      <alignment horizontal="center" readingOrder="0"/>
    </dxf>
  </rfmt>
  <rfmt sheetId="6" sqref="H58">
    <dxf>
      <alignment horizontal="center" readingOrder="0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91" sId="6">
    <oc r="G67">
      <f>F67</f>
    </oc>
    <nc r="G67">
      <f>F67</f>
    </nc>
  </rcc>
  <rcc rId="15792" sId="6">
    <oc r="G66">
      <f>F66*2/100</f>
    </oc>
    <nc r="G66">
      <f>(F66*2/100)+F66</f>
    </nc>
  </rcc>
  <rcc rId="15793" sId="6">
    <oc r="G68">
      <f>F68*2.746/100</f>
    </oc>
    <nc r="G68">
      <f>(F68*2.746/100)+F68</f>
    </nc>
  </rcc>
  <rcc rId="15794" sId="6">
    <oc r="G69">
      <f>F69*F73</f>
    </oc>
    <nc r="G69">
      <f>F69</f>
    </nc>
  </rcc>
  <rcc rId="15795" sId="6">
    <oc r="G62">
      <f>F62*2/100</f>
    </oc>
    <nc r="G62">
      <f>(F62*2/100)+F62</f>
    </nc>
  </rcc>
  <rcc rId="15796" sId="6">
    <oc r="G61">
      <f>F61*2/100</f>
    </oc>
    <nc r="G61">
      <f>(F61*2/100)+F61</f>
    </nc>
  </rcc>
  <rcc rId="15797" sId="6">
    <oc r="G60">
      <f>F60*2/100</f>
    </oc>
    <nc r="G60">
      <f>(F60*2/100)+F60</f>
    </nc>
  </rcc>
  <rcc rId="15798" sId="6">
    <oc r="G59">
      <f>F59*2/100</f>
    </oc>
    <nc r="G59">
      <f>(F59*2/100)+F59</f>
    </nc>
  </rcc>
  <rcc rId="15799" sId="6">
    <oc r="G58">
      <f>F58*2/100</f>
    </oc>
    <nc r="G58">
      <f>(F58*0.851/100)+F58</f>
    </nc>
  </rcc>
  <rcc rId="15800" sId="6">
    <oc r="G57">
      <f>F57*2/100</f>
    </oc>
    <nc r="G57">
      <f>(F57*2/100)+F57</f>
    </nc>
  </rcc>
  <rcc rId="15801" sId="6">
    <oc r="G56">
      <f>F56*0.719/100</f>
    </oc>
    <nc r="G56">
      <f>(F56*0.719/100)+F56</f>
    </nc>
  </rcc>
  <rcc rId="15802" sId="6">
    <oc r="G55">
      <f>F55*2/100</f>
    </oc>
    <nc r="G55">
      <f>(F55*2/100)+F55</f>
    </nc>
  </rcc>
  <rcc rId="15803" sId="6">
    <oc r="G51">
      <f>F51*2/100</f>
    </oc>
    <nc r="G51">
      <f>(F51*2/100)+F51</f>
    </nc>
  </rcc>
  <rcc rId="15804" sId="6">
    <oc r="G52">
      <f>F52*2/100</f>
    </oc>
    <nc r="G52">
      <f>(F52*2/100)+F52</f>
    </nc>
  </rcc>
  <rcc rId="15805" sId="6">
    <oc r="H58" t="inlineStr">
      <is>
        <t>АКТ</t>
      </is>
    </oc>
    <nc r="H58"/>
  </rcc>
  <rcc rId="15806" sId="6">
    <oc r="B67" t="inlineStr">
      <is>
        <t>Рубаник Р.В. (Кофейня)</t>
      </is>
    </oc>
    <nc r="B67" t="inlineStr">
      <is>
        <t>Рубаник Р.В. - Котков А.Г.            (Кофейня)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16" sId="1">
    <oc r="A2" t="inlineStr">
      <is>
        <t>по потреблению электроэнергии за период с  23.08.2022г. по  23.09.2022г.</t>
      </is>
    </oc>
    <nc r="A2" t="inlineStr">
      <is>
        <t>по потреблению электроэнергии за период с  24.09.2022г. по  24.10.2022г.</t>
      </is>
    </nc>
  </rcc>
  <rcc rId="15817" sId="1">
    <oc r="C8">
      <v>6346</v>
    </oc>
    <nc r="C8">
      <v>6431</v>
    </nc>
  </rcc>
  <rcc rId="15818" sId="1">
    <oc r="C9">
      <v>2576</v>
    </oc>
    <nc r="C9">
      <v>2621</v>
    </nc>
  </rcc>
  <rcc rId="15819" sId="1">
    <oc r="C10">
      <v>12555</v>
    </oc>
    <nc r="C10">
      <v>12783</v>
    </nc>
  </rcc>
  <rcc rId="15820" sId="1">
    <oc r="C11">
      <v>16296</v>
    </oc>
    <nc r="C11">
      <v>16641</v>
    </nc>
  </rcc>
  <rcc rId="15821" sId="1">
    <oc r="C12">
      <v>6708</v>
    </oc>
    <nc r="C12">
      <v>6852</v>
    </nc>
  </rcc>
  <rcc rId="15822" sId="1">
    <oc r="D8">
      <v>6431</v>
    </oc>
    <nc r="D8"/>
  </rcc>
  <rcc rId="15823" sId="1">
    <oc r="D9">
      <v>2621</v>
    </oc>
    <nc r="D9"/>
  </rcc>
  <rcc rId="15824" sId="1">
    <oc r="D10">
      <v>12783</v>
    </oc>
    <nc r="D10"/>
  </rcc>
  <rcc rId="15825" sId="1">
    <oc r="D11">
      <v>16641</v>
    </oc>
    <nc r="D11"/>
  </rcc>
  <rcc rId="15826" sId="1">
    <oc r="D12">
      <v>6852</v>
    </oc>
    <nc r="D12"/>
  </rcc>
  <rcc rId="15827" sId="1">
    <oc r="C14">
      <v>6237</v>
    </oc>
    <nc r="C14">
      <v>6326</v>
    </nc>
  </rcc>
  <rcc rId="15828" sId="1">
    <oc r="C15">
      <v>4522</v>
    </oc>
    <nc r="C15">
      <v>4570</v>
    </nc>
  </rcc>
  <rcc rId="15829" sId="1">
    <oc r="C16">
      <v>3540</v>
    </oc>
    <nc r="C16">
      <v>3620</v>
    </nc>
  </rcc>
  <rcc rId="15830" sId="1">
    <oc r="C17">
      <v>6408</v>
    </oc>
    <nc r="C17">
      <v>6554</v>
    </nc>
  </rcc>
  <rcc rId="15831" sId="1">
    <oc r="C18">
      <v>5693</v>
    </oc>
    <nc r="C18">
      <v>5735</v>
    </nc>
  </rcc>
  <rcc rId="15832" sId="1">
    <oc r="D14">
      <v>6326</v>
    </oc>
    <nc r="D14"/>
  </rcc>
  <rcc rId="15833" sId="1">
    <oc r="D15">
      <v>4570</v>
    </oc>
    <nc r="D15"/>
  </rcc>
  <rcc rId="15834" sId="1">
    <oc r="D16">
      <v>3620</v>
    </oc>
    <nc r="D16"/>
  </rcc>
  <rcc rId="15835" sId="1">
    <oc r="D17">
      <v>6554</v>
    </oc>
    <nc r="D17"/>
  </rcc>
  <rcc rId="15836" sId="1">
    <oc r="D18">
      <v>5735</v>
    </oc>
    <nc r="D18"/>
  </rcc>
  <rcc rId="15837" sId="1">
    <oc r="C20">
      <v>10530</v>
    </oc>
    <nc r="C20">
      <v>10678</v>
    </nc>
  </rcc>
  <rcc rId="15838" sId="1">
    <oc r="C21">
      <v>2943</v>
    </oc>
    <nc r="C21">
      <v>2984</v>
    </nc>
  </rcc>
  <rcc rId="15839" sId="1">
    <oc r="C22">
      <v>8799</v>
    </oc>
    <nc r="C22">
      <v>9000</v>
    </nc>
  </rcc>
  <rcc rId="15840" sId="1">
    <oc r="C23">
      <v>10820</v>
    </oc>
    <nc r="C23">
      <v>11044</v>
    </nc>
  </rcc>
  <rcc rId="15841" sId="1">
    <oc r="C24">
      <v>11894</v>
    </oc>
    <nc r="C24">
      <v>12116</v>
    </nc>
  </rcc>
  <rcc rId="15842" sId="1">
    <oc r="D20">
      <v>10678</v>
    </oc>
    <nc r="D20"/>
  </rcc>
  <rcc rId="15843" sId="1">
    <oc r="D21">
      <v>2984</v>
    </oc>
    <nc r="D21"/>
  </rcc>
  <rcc rId="15844" sId="1">
    <oc r="D22">
      <v>9000</v>
    </oc>
    <nc r="D22"/>
  </rcc>
  <rcc rId="15845" sId="1">
    <oc r="D23">
      <v>11044</v>
    </oc>
    <nc r="D23"/>
  </rcc>
  <rcc rId="15846" sId="1">
    <oc r="D24">
      <v>12116</v>
    </oc>
    <nc r="D24"/>
  </rcc>
  <rcc rId="15847" sId="1">
    <oc r="C40">
      <v>3540</v>
    </oc>
    <nc r="C40">
      <v>3602</v>
    </nc>
  </rcc>
  <rcc rId="15848" sId="1">
    <oc r="C41">
      <v>3285</v>
    </oc>
    <nc r="C41">
      <v>3360</v>
    </nc>
  </rcc>
  <rcc rId="15849" sId="1">
    <oc r="C43">
      <v>15559</v>
    </oc>
    <nc r="C43">
      <v>15737</v>
    </nc>
  </rcc>
  <rcc rId="15850" sId="1">
    <oc r="C44">
      <v>11717</v>
    </oc>
    <nc r="C44">
      <v>11839</v>
    </nc>
  </rcc>
  <rfmt sheetId="1" sqref="C45" start="0" length="0">
    <dxf/>
  </rfmt>
  <rcc rId="15851" sId="1">
    <oc r="C46">
      <v>13826</v>
    </oc>
    <nc r="C46">
      <v>14003</v>
    </nc>
  </rcc>
  <rcc rId="15852" sId="1">
    <oc r="C47">
      <v>2223</v>
    </oc>
    <nc r="C47">
      <v>2260</v>
    </nc>
  </rcc>
  <rcc rId="15853" sId="1">
    <oc r="C48">
      <v>24272</v>
    </oc>
    <nc r="C48">
      <v>24769</v>
    </nc>
  </rcc>
  <rcc rId="15854" sId="1">
    <oc r="C49">
      <v>20268</v>
    </oc>
    <nc r="C49">
      <v>20661</v>
    </nc>
  </rcc>
  <rcc rId="15855" sId="1">
    <oc r="C50">
      <v>9226</v>
    </oc>
    <nc r="C50">
      <v>9394</v>
    </nc>
  </rcc>
  <rcc rId="15856" sId="1">
    <oc r="D40">
      <v>3602</v>
    </oc>
    <nc r="D40"/>
  </rcc>
  <rcc rId="15857" sId="1">
    <oc r="D41">
      <v>3360</v>
    </oc>
    <nc r="D41"/>
  </rcc>
  <rcc rId="15858" sId="1">
    <oc r="D43">
      <v>15737</v>
    </oc>
    <nc r="D43"/>
  </rcc>
  <rcc rId="15859" sId="1">
    <oc r="D44">
      <v>11839</v>
    </oc>
    <nc r="D44"/>
  </rcc>
  <rcc rId="15860" sId="1">
    <oc r="D46">
      <v>14003</v>
    </oc>
    <nc r="D46"/>
  </rcc>
  <rcc rId="15861" sId="1">
    <oc r="D47">
      <v>2260</v>
    </oc>
    <nc r="D47"/>
  </rcc>
  <rcc rId="15862" sId="1">
    <oc r="D48">
      <v>24769</v>
    </oc>
    <nc r="D48"/>
  </rcc>
  <rcc rId="15863" sId="1">
    <oc r="D49">
      <v>20661</v>
    </oc>
    <nc r="D49"/>
  </rcc>
  <rcc rId="15864" sId="1">
    <oc r="D50">
      <v>9394</v>
    </oc>
    <nc r="D50"/>
  </rcc>
  <rcc rId="15865" sId="1">
    <oc r="C56">
      <v>10606</v>
    </oc>
    <nc r="C56">
      <v>10824</v>
    </nc>
  </rcc>
  <rcc rId="15866" sId="1">
    <oc r="C57">
      <v>6238</v>
    </oc>
    <nc r="C57">
      <v>6339</v>
    </nc>
  </rcc>
  <rcc rId="15867" sId="1">
    <oc r="C58">
      <v>1271</v>
    </oc>
    <nc r="C58">
      <v>1290</v>
    </nc>
  </rcc>
  <rcc rId="15868" sId="1">
    <oc r="D56">
      <v>10824</v>
    </oc>
    <nc r="D56"/>
  </rcc>
  <rcc rId="15869" sId="1">
    <oc r="D57">
      <v>6339</v>
    </oc>
    <nc r="D57"/>
  </rcc>
  <rcc rId="15870" sId="1">
    <oc r="D58">
      <v>1290</v>
    </oc>
    <nc r="D58"/>
  </rcc>
  <rcc rId="15871" sId="2">
    <oc r="E2" t="inlineStr">
      <is>
        <t>Сентябрь</t>
      </is>
    </oc>
    <nc r="E2" t="inlineStr">
      <is>
        <t>Октябрь</t>
      </is>
    </nc>
  </rcc>
  <rcc rId="15872" sId="2">
    <oc r="D6">
      <v>435</v>
    </oc>
    <nc r="D6">
      <v>595</v>
    </nc>
  </rcc>
  <rcc rId="15873" sId="2">
    <oc r="D7">
      <v>21675</v>
    </oc>
    <nc r="D7">
      <v>21825</v>
    </nc>
  </rcc>
  <rcc rId="15874" sId="2">
    <oc r="D8">
      <v>18810</v>
    </oc>
    <nc r="D8">
      <v>18930</v>
    </nc>
  </rcc>
  <rcc rId="15875" sId="2">
    <oc r="D9">
      <v>22405</v>
    </oc>
    <nc r="D9">
      <v>22635</v>
    </nc>
  </rcc>
  <rcc rId="15876" sId="2">
    <oc r="D10">
      <v>105150</v>
    </oc>
    <nc r="D10">
      <v>105900</v>
    </nc>
  </rcc>
  <rcc rId="15877" sId="2">
    <oc r="D11">
      <v>25125</v>
    </oc>
    <nc r="D11">
      <v>25300</v>
    </nc>
  </rcc>
  <rcc rId="15878" sId="2">
    <oc r="D12">
      <v>19360</v>
    </oc>
    <nc r="D12">
      <v>19455</v>
    </nc>
  </rcc>
  <rcc rId="15879" sId="2">
    <oc r="D13">
      <v>24025</v>
    </oc>
    <nc r="D13">
      <v>24910</v>
    </nc>
  </rcc>
  <rcc rId="15880" sId="2">
    <oc r="D14">
      <v>19125</v>
    </oc>
    <nc r="D14">
      <v>19575</v>
    </nc>
  </rcc>
  <rcc rId="15881" sId="2">
    <oc r="D15">
      <v>37980</v>
    </oc>
    <nc r="D15">
      <v>38150</v>
    </nc>
  </rcc>
  <rcc rId="15882" sId="2">
    <oc r="D16">
      <v>42965</v>
    </oc>
    <nc r="D16">
      <v>43100</v>
    </nc>
  </rcc>
  <rcc rId="15883" sId="2">
    <oc r="D17">
      <v>29810</v>
    </oc>
    <nc r="D17">
      <v>30415</v>
    </nc>
  </rcc>
  <rcc rId="15884" sId="2">
    <oc r="D18">
      <v>14215</v>
    </oc>
    <nc r="D18">
      <v>14585</v>
    </nc>
  </rcc>
  <rcc rId="15885" sId="2">
    <oc r="D19">
      <v>1955</v>
    </oc>
    <nc r="D19">
      <v>2005</v>
    </nc>
  </rcc>
  <rcc rId="15886" sId="2">
    <oc r="D20">
      <v>1435</v>
    </oc>
    <nc r="D20">
      <v>1565</v>
    </nc>
  </rcc>
  <rcc rId="15887" sId="2">
    <oc r="D21">
      <v>23585</v>
    </oc>
    <nc r="D21">
      <v>24170</v>
    </nc>
  </rcc>
  <rcc rId="15888" sId="2">
    <oc r="D22">
      <v>5590</v>
    </oc>
    <nc r="D22">
      <v>5625</v>
    </nc>
  </rcc>
  <rcc rId="15889" sId="2">
    <oc r="D24">
      <v>5845</v>
    </oc>
    <nc r="D24">
      <v>6085</v>
    </nc>
  </rcc>
  <rcc rId="15890" sId="2">
    <oc r="D25">
      <v>12700</v>
    </oc>
    <nc r="D25">
      <v>12865</v>
    </nc>
  </rcc>
  <rcc rId="15891" sId="2">
    <oc r="D26">
      <v>11155</v>
    </oc>
    <nc r="D26">
      <v>11245</v>
    </nc>
  </rcc>
  <rcc rId="15892" sId="2">
    <oc r="D27">
      <v>47985</v>
    </oc>
    <nc r="D27">
      <v>48165</v>
    </nc>
  </rcc>
  <rcc rId="15893" sId="2">
    <oc r="D28">
      <v>10710</v>
    </oc>
    <nc r="D28">
      <v>11010</v>
    </nc>
  </rcc>
  <rcc rId="15894" sId="2">
    <oc r="D29">
      <v>48695</v>
    </oc>
    <nc r="D29">
      <v>49605</v>
    </nc>
  </rcc>
  <rcc rId="15895" sId="2">
    <oc r="D30">
      <v>6245</v>
    </oc>
    <nc r="D30">
      <v>6440</v>
    </nc>
  </rcc>
  <rcc rId="15896" sId="2">
    <oc r="D31">
      <v>2045</v>
    </oc>
    <nc r="D31">
      <v>2100</v>
    </nc>
  </rcc>
  <rcc rId="15897" sId="2">
    <oc r="D32">
      <v>24035</v>
    </oc>
    <nc r="D32">
      <v>24145</v>
    </nc>
  </rcc>
  <rcc rId="15898" sId="2">
    <oc r="D33">
      <v>118325</v>
    </oc>
    <nc r="D33">
      <v>118750</v>
    </nc>
  </rcc>
  <rcc rId="15899" sId="2">
    <oc r="D34">
      <v>43700</v>
    </oc>
    <nc r="D34">
      <v>44200</v>
    </nc>
  </rcc>
  <rcc rId="15900" sId="2">
    <oc r="D35">
      <v>54555</v>
    </oc>
    <nc r="D35">
      <v>54765</v>
    </nc>
  </rcc>
  <rcc rId="15901" sId="2">
    <oc r="D36">
      <v>12570</v>
    </oc>
    <nc r="D36">
      <v>12740</v>
    </nc>
  </rcc>
  <rcc rId="15902" sId="2">
    <oc r="D37">
      <v>32915</v>
    </oc>
    <nc r="D37">
      <v>33235</v>
    </nc>
  </rcc>
  <rcc rId="15903" sId="2">
    <oc r="D38">
      <v>36375</v>
    </oc>
    <nc r="D38">
      <v>37030</v>
    </nc>
  </rcc>
  <rcc rId="15904" sId="2">
    <oc r="D39">
      <v>28055</v>
    </oc>
    <nc r="D39">
      <v>28450</v>
    </nc>
  </rcc>
  <rcc rId="15905" sId="2">
    <oc r="D40">
      <v>27095</v>
    </oc>
    <nc r="D40">
      <v>27320</v>
    </nc>
  </rcc>
  <rcc rId="15906" sId="2">
    <oc r="D41">
      <v>28045</v>
    </oc>
    <nc r="D41">
      <v>28505</v>
    </nc>
  </rcc>
  <rcc rId="15907" sId="2">
    <oc r="D42">
      <v>29880</v>
    </oc>
    <nc r="D42">
      <v>29990</v>
    </nc>
  </rcc>
  <rcc rId="15908" sId="2">
    <oc r="D43">
      <v>4365</v>
    </oc>
    <nc r="D43">
      <v>4535</v>
    </nc>
  </rcc>
  <rcc rId="15909" sId="2">
    <oc r="D44">
      <v>30160</v>
    </oc>
    <nc r="D44">
      <v>30720</v>
    </nc>
  </rcc>
  <rcc rId="15910" sId="2">
    <oc r="D45">
      <v>18805</v>
    </oc>
    <nc r="D45">
      <v>19450</v>
    </nc>
  </rcc>
  <rcc rId="15911" sId="2">
    <oc r="D46">
      <v>38195</v>
    </oc>
    <nc r="D46">
      <v>38586</v>
    </nc>
  </rcc>
  <rcc rId="15912" sId="2">
    <oc r="D47">
      <v>49730</v>
    </oc>
    <nc r="D47">
      <v>50000</v>
    </nc>
  </rcc>
  <rcc rId="15913" sId="2">
    <oc r="D48">
      <v>40605</v>
    </oc>
    <nc r="D48">
      <v>40770</v>
    </nc>
  </rcc>
  <rcc rId="15914" sId="2">
    <oc r="D49">
      <v>86445</v>
    </oc>
    <nc r="D49">
      <v>86740</v>
    </nc>
  </rcc>
  <rcc rId="15915" sId="2">
    <oc r="D50">
      <v>70355</v>
    </oc>
    <nc r="D50">
      <v>71130</v>
    </nc>
  </rcc>
  <rcc rId="15916" sId="2">
    <oc r="D51">
      <v>8125</v>
    </oc>
    <nc r="D51">
      <v>8320</v>
    </nc>
  </rcc>
  <rcc rId="15917" sId="2">
    <oc r="D52">
      <v>10105</v>
    </oc>
    <nc r="D52">
      <v>10335</v>
    </nc>
  </rcc>
  <rcc rId="15918" sId="2">
    <oc r="D53">
      <v>18350</v>
    </oc>
    <nc r="D53">
      <v>18585</v>
    </nc>
  </rcc>
  <rcc rId="15919" sId="2">
    <oc r="D54">
      <v>9810</v>
    </oc>
    <nc r="D54">
      <v>10025</v>
    </nc>
  </rcc>
  <rcc rId="15920" sId="2">
    <oc r="D55">
      <v>43570</v>
    </oc>
    <nc r="D55">
      <v>43705</v>
    </nc>
  </rcc>
  <rcc rId="15921" sId="2">
    <oc r="D56">
      <v>9940</v>
    </oc>
    <nc r="D56">
      <v>10070</v>
    </nc>
  </rcc>
  <rcc rId="15922" sId="2">
    <oc r="D57">
      <v>83620</v>
    </oc>
    <nc r="D57">
      <v>83670</v>
    </nc>
  </rcc>
  <rcc rId="15923" sId="2">
    <oc r="D58">
      <v>21485</v>
    </oc>
    <nc r="D58">
      <v>21675</v>
    </nc>
  </rcc>
  <rcc rId="15924" sId="2">
    <oc r="D59">
      <v>21015</v>
    </oc>
    <nc r="D59">
      <v>21195</v>
    </nc>
  </rcc>
  <rcc rId="15925" sId="2">
    <oc r="D60">
      <v>11865</v>
    </oc>
    <nc r="D60">
      <v>12000</v>
    </nc>
  </rcc>
  <rcc rId="15926" sId="2">
    <oc r="D61">
      <v>68360</v>
    </oc>
    <nc r="D61">
      <v>68615</v>
    </nc>
  </rcc>
  <rcc rId="15927" sId="2">
    <oc r="D62">
      <v>11940</v>
    </oc>
    <nc r="D62">
      <v>12195</v>
    </nc>
  </rcc>
  <rcc rId="15928" sId="2">
    <oc r="D63">
      <v>2080</v>
    </oc>
    <nc r="D63">
      <v>2085</v>
    </nc>
  </rcc>
  <rcc rId="15929" sId="2">
    <oc r="D64">
      <v>19340</v>
    </oc>
    <nc r="D64">
      <v>19435</v>
    </nc>
  </rcc>
  <rcc rId="15930" sId="2">
    <oc r="D65">
      <v>59945</v>
    </oc>
    <nc r="D65">
      <v>60595</v>
    </nc>
  </rcc>
  <rcc rId="15931" sId="2">
    <oc r="D66">
      <v>28405</v>
    </oc>
    <nc r="D66">
      <v>28490</v>
    </nc>
  </rcc>
  <rcc rId="15932" sId="2">
    <oc r="D67">
      <v>6850</v>
    </oc>
    <nc r="D67">
      <v>6965</v>
    </nc>
  </rcc>
  <rcc rId="15933" sId="2">
    <oc r="D68">
      <v>24845</v>
    </oc>
    <nc r="D68">
      <v>24975</v>
    </nc>
  </rcc>
  <rcc rId="15934" sId="2">
    <oc r="D69">
      <v>52265</v>
    </oc>
    <nc r="D69">
      <v>52600</v>
    </nc>
  </rcc>
  <rcc rId="15935" sId="2">
    <oc r="D70">
      <v>82665</v>
    </oc>
    <nc r="D70">
      <v>83005</v>
    </nc>
  </rcc>
  <rcc rId="15936" sId="2">
    <oc r="D71">
      <v>33835</v>
    </oc>
    <nc r="D71">
      <v>34020</v>
    </nc>
  </rcc>
  <rcc rId="15937" sId="2">
    <oc r="D72">
      <v>3285</v>
    </oc>
    <nc r="D72">
      <v>3565</v>
    </nc>
  </rcc>
  <rcc rId="15938" sId="2">
    <oc r="D73">
      <v>50520</v>
    </oc>
    <nc r="D73">
      <v>51220</v>
    </nc>
  </rcc>
  <rcc rId="15939" sId="2">
    <oc r="D74">
      <v>8905</v>
    </oc>
    <nc r="D74">
      <v>8965</v>
    </nc>
  </rcc>
  <rcc rId="15940" sId="2">
    <oc r="D76">
      <v>24495</v>
    </oc>
    <nc r="D76">
      <v>24650</v>
    </nc>
  </rcc>
  <rcc rId="15941" sId="2">
    <oc r="D77">
      <v>14785</v>
    </oc>
    <nc r="D77">
      <v>15175</v>
    </nc>
  </rcc>
  <rcc rId="15942" sId="2">
    <oc r="D78">
      <v>33235</v>
    </oc>
    <nc r="D78">
      <v>33535</v>
    </nc>
  </rcc>
  <rcc rId="15943" sId="2">
    <oc r="D79">
      <v>6510</v>
    </oc>
    <nc r="D79">
      <v>6640</v>
    </nc>
  </rcc>
  <rcc rId="15944" sId="2">
    <oc r="D80">
      <v>27075</v>
    </oc>
    <nc r="D80">
      <v>27305</v>
    </nc>
  </rcc>
  <rcc rId="15945" sId="2">
    <oc r="D81">
      <v>8540</v>
    </oc>
    <nc r="D81">
      <v>8780</v>
    </nc>
  </rcc>
  <rfmt sheetId="2" sqref="D82" start="0" length="0">
    <dxf>
      <fill>
        <patternFill>
          <bgColor rgb="FFFFFF00"/>
        </patternFill>
      </fill>
    </dxf>
  </rfmt>
  <rcc rId="15946" sId="2">
    <oc r="D83">
      <v>6775</v>
    </oc>
    <nc r="D83">
      <v>6915</v>
    </nc>
  </rcc>
  <rcc rId="15947" sId="2">
    <oc r="D84">
      <v>10615</v>
    </oc>
    <nc r="D84">
      <v>10905</v>
    </nc>
  </rcc>
  <rcc rId="15948" sId="2">
    <oc r="D85">
      <v>8005</v>
    </oc>
    <nc r="D85">
      <v>8065</v>
    </nc>
  </rcc>
  <rcc rId="15949" sId="2">
    <oc r="D86">
      <v>32360</v>
    </oc>
    <nc r="D86">
      <v>32605</v>
    </nc>
  </rcc>
  <rcc rId="15950" sId="2">
    <oc r="D87">
      <v>34335</v>
    </oc>
    <nc r="D87">
      <v>34450</v>
    </nc>
  </rcc>
  <rcc rId="15951" sId="2">
    <oc r="D88">
      <v>17950</v>
    </oc>
    <nc r="D88">
      <v>18050</v>
    </nc>
  </rcc>
  <rcc rId="15952" sId="2">
    <oc r="D89">
      <v>65905</v>
    </oc>
    <nc r="D89">
      <v>66100</v>
    </nc>
  </rcc>
  <rcc rId="15953" sId="2">
    <oc r="D90">
      <v>57825</v>
    </oc>
    <nc r="D90">
      <v>58190</v>
    </nc>
  </rcc>
  <rcc rId="15954" sId="2">
    <oc r="D91">
      <v>11220</v>
    </oc>
    <nc r="D91">
      <v>11525</v>
    </nc>
  </rcc>
  <rcc rId="15955" sId="2">
    <oc r="D92">
      <v>11235</v>
    </oc>
    <nc r="D92">
      <v>11320</v>
    </nc>
  </rcc>
  <rcc rId="15956" sId="2">
    <oc r="D93">
      <v>630</v>
    </oc>
    <nc r="D93">
      <v>655</v>
    </nc>
  </rcc>
  <rcc rId="15957" sId="2">
    <oc r="D94">
      <v>33845</v>
    </oc>
    <nc r="D94">
      <v>34225</v>
    </nc>
  </rcc>
  <rcc rId="15958" sId="2">
    <oc r="D95">
      <v>12085</v>
    </oc>
    <nc r="D95">
      <v>12370</v>
    </nc>
  </rcc>
  <rcc rId="15959" sId="2">
    <oc r="D97">
      <v>23500</v>
    </oc>
    <nc r="D97">
      <v>23740</v>
    </nc>
  </rcc>
  <rcc rId="15960" sId="2">
    <oc r="D98">
      <v>7925</v>
    </oc>
    <nc r="D98">
      <v>8250</v>
    </nc>
  </rcc>
  <rcc rId="15961" sId="2">
    <oc r="D99">
      <v>11655</v>
    </oc>
    <nc r="D99">
      <v>11730</v>
    </nc>
  </rcc>
  <rcc rId="15962" sId="2">
    <oc r="D100">
      <v>3490</v>
    </oc>
    <nc r="D100">
      <v>3775</v>
    </nc>
  </rcc>
  <rcc rId="15963" sId="2">
    <oc r="D101">
      <v>11745</v>
    </oc>
    <nc r="D101">
      <v>11965</v>
    </nc>
  </rcc>
  <rcc rId="15964" sId="2">
    <oc r="D102">
      <v>49845</v>
    </oc>
    <nc r="D102">
      <v>50130</v>
    </nc>
  </rcc>
  <rcc rId="15965" sId="2">
    <oc r="D103">
      <v>5855</v>
    </oc>
    <nc r="D103">
      <v>5905</v>
    </nc>
  </rcc>
  <rcc rId="15966" sId="2">
    <oc r="D104">
      <v>20375</v>
    </oc>
    <nc r="D104">
      <v>20540</v>
    </nc>
  </rcc>
  <rcc rId="15967" sId="2">
    <oc r="D105">
      <v>20130</v>
    </oc>
    <nc r="D105">
      <v>20195</v>
    </nc>
  </rcc>
  <rcc rId="15968" sId="2">
    <oc r="D106">
      <v>85550</v>
    </oc>
    <nc r="D106">
      <v>86230</v>
    </nc>
  </rcc>
  <rcc rId="15969" sId="2">
    <oc r="D108">
      <v>27570</v>
    </oc>
    <nc r="D108">
      <v>27885</v>
    </nc>
  </rcc>
  <rcc rId="15970" sId="2">
    <oc r="D109">
      <v>17180</v>
    </oc>
    <nc r="D109">
      <v>17670</v>
    </nc>
  </rcc>
  <rcc rId="15971" sId="2">
    <oc r="D110">
      <v>7655</v>
    </oc>
    <nc r="D110">
      <v>8010</v>
    </nc>
  </rcc>
  <rcc rId="15972" sId="2">
    <oc r="D111">
      <v>22645</v>
    </oc>
    <nc r="D111">
      <v>22760</v>
    </nc>
  </rcc>
  <rcc rId="15973" sId="2">
    <oc r="D112">
      <v>16490</v>
    </oc>
    <nc r="D112">
      <v>16615</v>
    </nc>
  </rcc>
  <rcc rId="15974" sId="2">
    <oc r="D113">
      <v>54365</v>
    </oc>
    <nc r="D113">
      <v>54615</v>
    </nc>
  </rcc>
  <rcc rId="15975" sId="2">
    <oc r="D114">
      <v>14195</v>
    </oc>
    <nc r="D114">
      <v>14330</v>
    </nc>
  </rcc>
  <rcc rId="15976" sId="2">
    <oc r="D115">
      <v>46885</v>
    </oc>
    <nc r="D115">
      <v>47045</v>
    </nc>
  </rcc>
  <rcc rId="15977" sId="2">
    <oc r="D116">
      <v>19280</v>
    </oc>
    <nc r="D116">
      <v>19435</v>
    </nc>
  </rcc>
  <rcc rId="15978" sId="2">
    <oc r="D117">
      <v>7120</v>
    </oc>
    <nc r="D117">
      <v>7230</v>
    </nc>
  </rcc>
  <rcc rId="15979" sId="2">
    <oc r="E6">
      <v>595</v>
    </oc>
    <nc r="E6"/>
  </rcc>
  <rcc rId="15980" sId="2">
    <oc r="E7">
      <v>21825</v>
    </oc>
    <nc r="E7"/>
  </rcc>
  <rcc rId="15981" sId="2">
    <oc r="E8">
      <v>18930</v>
    </oc>
    <nc r="E8"/>
  </rcc>
  <rcc rId="15982" sId="2">
    <oc r="E9">
      <v>22635</v>
    </oc>
    <nc r="E9"/>
  </rcc>
  <rcc rId="15983" sId="2">
    <oc r="E10">
      <v>105900</v>
    </oc>
    <nc r="E10"/>
  </rcc>
  <rcc rId="15984" sId="2">
    <oc r="E11">
      <v>25300</v>
    </oc>
    <nc r="E11"/>
  </rcc>
  <rcc rId="15985" sId="2">
    <oc r="E12">
      <v>19455</v>
    </oc>
    <nc r="E12"/>
  </rcc>
  <rcc rId="15986" sId="2">
    <oc r="E13">
      <v>24910</v>
    </oc>
    <nc r="E13"/>
  </rcc>
  <rcc rId="15987" sId="2">
    <oc r="E14">
      <v>19575</v>
    </oc>
    <nc r="E14"/>
  </rcc>
  <rcc rId="15988" sId="2">
    <oc r="E15">
      <v>38150</v>
    </oc>
    <nc r="E15"/>
  </rcc>
  <rcc rId="15989" sId="2">
    <oc r="E16">
      <v>43100</v>
    </oc>
    <nc r="E16"/>
  </rcc>
  <rcc rId="15990" sId="2">
    <oc r="E17">
      <v>30415</v>
    </oc>
    <nc r="E17"/>
  </rcc>
  <rcc rId="15991" sId="2">
    <oc r="E18">
      <v>14585</v>
    </oc>
    <nc r="E18"/>
  </rcc>
  <rcc rId="15992" sId="2">
    <oc r="E19">
      <v>2005</v>
    </oc>
    <nc r="E19"/>
  </rcc>
  <rcc rId="15993" sId="2">
    <oc r="E20">
      <v>1565</v>
    </oc>
    <nc r="E20"/>
  </rcc>
  <rcc rId="15994" sId="2">
    <oc r="E21">
      <v>24170</v>
    </oc>
    <nc r="E21"/>
  </rcc>
  <rcc rId="15995" sId="2">
    <oc r="E22">
      <v>5625</v>
    </oc>
    <nc r="E22"/>
  </rcc>
  <rcc rId="15996" sId="2">
    <oc r="E24">
      <v>6085</v>
    </oc>
    <nc r="E24"/>
  </rcc>
  <rcc rId="15997" sId="2">
    <oc r="E25">
      <v>12865</v>
    </oc>
    <nc r="E25"/>
  </rcc>
  <rcc rId="15998" sId="2">
    <oc r="E26">
      <v>11245</v>
    </oc>
    <nc r="E26"/>
  </rcc>
  <rcc rId="15999" sId="2">
    <oc r="E27">
      <v>48165</v>
    </oc>
    <nc r="E27"/>
  </rcc>
  <rcc rId="16000" sId="2">
    <oc r="E28">
      <v>11010</v>
    </oc>
    <nc r="E28"/>
  </rcc>
  <rcc rId="16001" sId="2">
    <oc r="E29">
      <v>49605</v>
    </oc>
    <nc r="E29"/>
  </rcc>
  <rcc rId="16002" sId="2">
    <oc r="E30">
      <v>6440</v>
    </oc>
    <nc r="E30"/>
  </rcc>
  <rcc rId="16003" sId="2">
    <oc r="E31">
      <v>2100</v>
    </oc>
    <nc r="E31"/>
  </rcc>
  <rcc rId="16004" sId="2">
    <oc r="E32">
      <v>24145</v>
    </oc>
    <nc r="E32"/>
  </rcc>
  <rcc rId="16005" sId="2">
    <oc r="E33">
      <v>118750</v>
    </oc>
    <nc r="E33"/>
  </rcc>
  <rcc rId="16006" sId="2">
    <oc r="E34">
      <v>44200</v>
    </oc>
    <nc r="E34"/>
  </rcc>
  <rcc rId="16007" sId="2">
    <oc r="E35">
      <v>54765</v>
    </oc>
    <nc r="E35"/>
  </rcc>
  <rcc rId="16008" sId="2">
    <oc r="E36">
      <v>12740</v>
    </oc>
    <nc r="E36"/>
  </rcc>
  <rcc rId="16009" sId="2">
    <oc r="E37">
      <v>33235</v>
    </oc>
    <nc r="E37"/>
  </rcc>
  <rcc rId="16010" sId="2">
    <oc r="E38">
      <v>37030</v>
    </oc>
    <nc r="E38"/>
  </rcc>
  <rcc rId="16011" sId="2">
    <oc r="E39">
      <v>28450</v>
    </oc>
    <nc r="E39"/>
  </rcc>
  <rcc rId="16012" sId="2">
    <oc r="E40">
      <v>27320</v>
    </oc>
    <nc r="E40"/>
  </rcc>
  <rcc rId="16013" sId="2">
    <oc r="E41">
      <v>28505</v>
    </oc>
    <nc r="E41"/>
  </rcc>
  <rcc rId="16014" sId="2">
    <oc r="E42">
      <v>29990</v>
    </oc>
    <nc r="E42"/>
  </rcc>
  <rcc rId="16015" sId="2">
    <oc r="E43">
      <v>4535</v>
    </oc>
    <nc r="E43"/>
  </rcc>
  <rcc rId="16016" sId="2">
    <oc r="E44">
      <v>30720</v>
    </oc>
    <nc r="E44"/>
  </rcc>
  <rcc rId="16017" sId="2">
    <oc r="E45">
      <v>19450</v>
    </oc>
    <nc r="E45"/>
  </rcc>
  <rcc rId="16018" sId="2">
    <oc r="E46">
      <v>38586</v>
    </oc>
    <nc r="E46"/>
  </rcc>
  <rcc rId="16019" sId="2">
    <oc r="E47">
      <v>50000</v>
    </oc>
    <nc r="E47"/>
  </rcc>
  <rcc rId="16020" sId="2">
    <oc r="E48">
      <v>40770</v>
    </oc>
    <nc r="E48"/>
  </rcc>
  <rcc rId="16021" sId="2">
    <oc r="E49">
      <v>86740</v>
    </oc>
    <nc r="E49"/>
  </rcc>
  <rcc rId="16022" sId="2">
    <oc r="E50">
      <v>71130</v>
    </oc>
    <nc r="E50"/>
  </rcc>
  <rcc rId="16023" sId="2">
    <oc r="E51">
      <v>8320</v>
    </oc>
    <nc r="E51"/>
  </rcc>
  <rcc rId="16024" sId="2">
    <oc r="E52">
      <v>10335</v>
    </oc>
    <nc r="E52"/>
  </rcc>
  <rcc rId="16025" sId="2">
    <oc r="E53">
      <v>18585</v>
    </oc>
    <nc r="E53"/>
  </rcc>
  <rcc rId="16026" sId="2">
    <oc r="E54">
      <v>10025</v>
    </oc>
    <nc r="E54"/>
  </rcc>
  <rcc rId="16027" sId="2">
    <oc r="E55">
      <v>43705</v>
    </oc>
    <nc r="E55"/>
  </rcc>
  <rcc rId="16028" sId="2">
    <oc r="E56">
      <v>10070</v>
    </oc>
    <nc r="E56"/>
  </rcc>
  <rcc rId="16029" sId="2">
    <oc r="E57">
      <v>83670</v>
    </oc>
    <nc r="E57"/>
  </rcc>
  <rcc rId="16030" sId="2">
    <oc r="E58">
      <v>21675</v>
    </oc>
    <nc r="E58"/>
  </rcc>
  <rcc rId="16031" sId="2">
    <oc r="E59">
      <v>21195</v>
    </oc>
    <nc r="E59"/>
  </rcc>
  <rcc rId="16032" sId="2">
    <oc r="E60">
      <v>12000</v>
    </oc>
    <nc r="E60"/>
  </rcc>
  <rcc rId="16033" sId="2">
    <oc r="E61">
      <v>68615</v>
    </oc>
    <nc r="E61"/>
  </rcc>
  <rcc rId="16034" sId="2">
    <oc r="E62">
      <v>12195</v>
    </oc>
    <nc r="E62"/>
  </rcc>
  <rcc rId="16035" sId="2">
    <oc r="E63">
      <v>2085</v>
    </oc>
    <nc r="E63"/>
  </rcc>
  <rcc rId="16036" sId="2">
    <oc r="E64">
      <v>19435</v>
    </oc>
    <nc r="E64"/>
  </rcc>
  <rcc rId="16037" sId="2">
    <oc r="E65">
      <v>60595</v>
    </oc>
    <nc r="E65"/>
  </rcc>
  <rcc rId="16038" sId="2">
    <oc r="E66">
      <v>28490</v>
    </oc>
    <nc r="E66"/>
  </rcc>
  <rcc rId="16039" sId="2">
    <oc r="E67">
      <v>6965</v>
    </oc>
    <nc r="E67"/>
  </rcc>
  <rcc rId="16040" sId="2">
    <oc r="E68">
      <v>24975</v>
    </oc>
    <nc r="E68"/>
  </rcc>
  <rcc rId="16041" sId="2">
    <oc r="E69">
      <v>52600</v>
    </oc>
    <nc r="E69"/>
  </rcc>
  <rcc rId="16042" sId="2">
    <oc r="E70">
      <v>83005</v>
    </oc>
    <nc r="E70"/>
  </rcc>
  <rcc rId="16043" sId="2">
    <oc r="E71">
      <v>34020</v>
    </oc>
    <nc r="E71"/>
  </rcc>
  <rcc rId="16044" sId="2">
    <oc r="E72">
      <v>3565</v>
    </oc>
    <nc r="E72"/>
  </rcc>
  <rcc rId="16045" sId="2">
    <oc r="E73">
      <v>51220</v>
    </oc>
    <nc r="E73"/>
  </rcc>
  <rcc rId="16046" sId="2">
    <oc r="E74">
      <v>8965</v>
    </oc>
    <nc r="E74"/>
  </rcc>
  <rcc rId="16047" sId="2">
    <oc r="E75">
      <v>270</v>
    </oc>
    <nc r="E75"/>
  </rcc>
  <rcc rId="16048" sId="2">
    <oc r="E76">
      <v>24650</v>
    </oc>
    <nc r="E76"/>
  </rcc>
  <rcc rId="16049" sId="2">
    <oc r="E77">
      <v>15175</v>
    </oc>
    <nc r="E77"/>
  </rcc>
  <rcc rId="16050" sId="2">
    <oc r="E78">
      <v>33535</v>
    </oc>
    <nc r="E78"/>
  </rcc>
  <rcc rId="16051" sId="2">
    <oc r="E79">
      <v>6640</v>
    </oc>
    <nc r="E79"/>
  </rcc>
  <rcc rId="16052" sId="2">
    <oc r="E80">
      <v>27305</v>
    </oc>
    <nc r="E80"/>
  </rcc>
  <rcc rId="16053" sId="2">
    <oc r="E81">
      <v>8780</v>
    </oc>
    <nc r="E81"/>
  </rcc>
  <rcc rId="16054" sId="2">
    <oc r="E83">
      <v>6915</v>
    </oc>
    <nc r="E83"/>
  </rcc>
  <rcc rId="16055" sId="2">
    <oc r="E84">
      <v>10905</v>
    </oc>
    <nc r="E84"/>
  </rcc>
  <rcc rId="16056" sId="2">
    <oc r="E85">
      <v>8065</v>
    </oc>
    <nc r="E85"/>
  </rcc>
  <rcc rId="16057" sId="2">
    <oc r="E86">
      <v>32605</v>
    </oc>
    <nc r="E86"/>
  </rcc>
  <rcc rId="16058" sId="2">
    <oc r="E87">
      <v>34450</v>
    </oc>
    <nc r="E87"/>
  </rcc>
  <rcc rId="16059" sId="2">
    <oc r="E88">
      <v>18050</v>
    </oc>
    <nc r="E88"/>
  </rcc>
  <rcc rId="16060" sId="2">
    <oc r="E89">
      <v>66100</v>
    </oc>
    <nc r="E89"/>
  </rcc>
  <rcc rId="16061" sId="2">
    <oc r="E90">
      <v>58190</v>
    </oc>
    <nc r="E90"/>
  </rcc>
  <rcc rId="16062" sId="2">
    <oc r="E91">
      <v>11525</v>
    </oc>
    <nc r="E91"/>
  </rcc>
  <rcc rId="16063" sId="2">
    <oc r="E92">
      <v>11320</v>
    </oc>
    <nc r="E92"/>
  </rcc>
  <rcc rId="16064" sId="2">
    <oc r="E93">
      <v>655</v>
    </oc>
    <nc r="E93"/>
  </rcc>
  <rcc rId="16065" sId="2">
    <oc r="E94">
      <v>34225</v>
    </oc>
    <nc r="E94"/>
  </rcc>
  <rcc rId="16066" sId="2">
    <oc r="E95">
      <v>12370</v>
    </oc>
    <nc r="E95"/>
  </rcc>
  <rcc rId="16067" sId="2">
    <oc r="E96">
      <v>40125</v>
    </oc>
    <nc r="E96"/>
  </rcc>
  <rcc rId="16068" sId="2">
    <oc r="E97">
      <v>23740</v>
    </oc>
    <nc r="E97"/>
  </rcc>
  <rcc rId="16069" sId="2">
    <oc r="E98">
      <v>8250</v>
    </oc>
    <nc r="E98"/>
  </rcc>
  <rcc rId="16070" sId="2">
    <oc r="E99">
      <v>11730</v>
    </oc>
    <nc r="E99"/>
  </rcc>
  <rcc rId="16071" sId="2">
    <oc r="E100">
      <v>3775</v>
    </oc>
    <nc r="E100"/>
  </rcc>
  <rcc rId="16072" sId="2">
    <oc r="E101">
      <v>11965</v>
    </oc>
    <nc r="E101"/>
  </rcc>
  <rcc rId="16073" sId="2">
    <oc r="E102">
      <v>50130</v>
    </oc>
    <nc r="E102"/>
  </rcc>
  <rcc rId="16074" sId="2">
    <oc r="E103">
      <v>5905</v>
    </oc>
    <nc r="E103"/>
  </rcc>
  <rcc rId="16075" sId="2">
    <oc r="E104">
      <v>20540</v>
    </oc>
    <nc r="E104"/>
  </rcc>
  <rcc rId="16076" sId="2">
    <oc r="E105">
      <v>20195</v>
    </oc>
    <nc r="E105"/>
  </rcc>
  <rcc rId="16077" sId="2">
    <oc r="E106">
      <v>86230</v>
    </oc>
    <nc r="E106"/>
  </rcc>
  <rcc rId="16078" sId="2">
    <oc r="E107">
      <v>11055</v>
    </oc>
    <nc r="E107"/>
  </rcc>
  <rcc rId="16079" sId="2">
    <oc r="E108">
      <v>27885</v>
    </oc>
    <nc r="E108"/>
  </rcc>
  <rcc rId="16080" sId="2">
    <oc r="E109">
      <v>17670</v>
    </oc>
    <nc r="E109"/>
  </rcc>
  <rcc rId="16081" sId="2">
    <oc r="E110">
      <v>8010</v>
    </oc>
    <nc r="E110"/>
  </rcc>
  <rcc rId="16082" sId="2">
    <oc r="E111">
      <v>22760</v>
    </oc>
    <nc r="E111"/>
  </rcc>
  <rcc rId="16083" sId="2">
    <oc r="E112">
      <v>16615</v>
    </oc>
    <nc r="E112"/>
  </rcc>
  <rcc rId="16084" sId="2">
    <oc r="E113">
      <v>54615</v>
    </oc>
    <nc r="E113"/>
  </rcc>
  <rcc rId="16085" sId="2">
    <oc r="E114">
      <v>14330</v>
    </oc>
    <nc r="E114"/>
  </rcc>
  <rcc rId="16086" sId="2">
    <oc r="E115">
      <v>47045</v>
    </oc>
    <nc r="E115"/>
  </rcc>
  <rcc rId="16087" sId="2">
    <oc r="E116">
      <v>19435</v>
    </oc>
    <nc r="E116"/>
  </rcc>
  <rcc rId="16088" sId="2">
    <oc r="E117">
      <v>7230</v>
    </oc>
    <nc r="E117"/>
  </rcc>
  <rfmt sheetId="2" sqref="D82:E82">
    <dxf>
      <fill>
        <patternFill>
          <bgColor theme="0"/>
        </patternFill>
      </fill>
    </dxf>
  </rfmt>
  <rcc rId="16089" sId="3">
    <oc r="E2" t="inlineStr">
      <is>
        <t>Сентябрь</t>
      </is>
    </oc>
    <nc r="E2" t="inlineStr">
      <is>
        <t>Октябрь</t>
      </is>
    </nc>
  </rcc>
  <rcc rId="16090" sId="3">
    <oc r="D7">
      <v>11700</v>
    </oc>
    <nc r="D7">
      <v>11845</v>
    </nc>
  </rcc>
  <rcc rId="16091" sId="3">
    <oc r="D8">
      <v>150</v>
    </oc>
    <nc r="D8">
      <v>210</v>
    </nc>
  </rcc>
  <rcc rId="16092" sId="3">
    <oc r="D9">
      <v>14030</v>
    </oc>
    <nc r="D9">
      <v>14195</v>
    </nc>
  </rcc>
  <rcc rId="16093" sId="3">
    <oc r="D10">
      <v>12000</v>
    </oc>
    <nc r="D10">
      <v>12125</v>
    </nc>
  </rcc>
  <rcc rId="16094" sId="3">
    <oc r="D11">
      <v>820</v>
    </oc>
    <nc r="D11">
      <v>825</v>
    </nc>
  </rcc>
  <rcc rId="16095" sId="3">
    <oc r="D12">
      <v>27255</v>
    </oc>
    <nc r="D12">
      <v>27405</v>
    </nc>
  </rcc>
  <rcc rId="16096" sId="3">
    <oc r="D13">
      <v>8135</v>
    </oc>
    <nc r="D13">
      <v>8395</v>
    </nc>
  </rcc>
  <rcc rId="16097" sId="3">
    <oc r="D14">
      <v>16015</v>
    </oc>
    <nc r="D14">
      <v>16330</v>
    </nc>
  </rcc>
  <rcc rId="16098" sId="3">
    <oc r="D15">
      <v>985</v>
    </oc>
    <nc r="D15">
      <v>1285</v>
    </nc>
  </rcc>
  <rcc rId="16099" sId="3">
    <oc r="D16">
      <v>75900</v>
    </oc>
    <nc r="D16">
      <v>76160</v>
    </nc>
  </rcc>
  <rcc rId="16100" sId="3">
    <oc r="D17">
      <v>34290</v>
    </oc>
    <nc r="D17">
      <v>34780</v>
    </nc>
  </rcc>
  <rcc rId="16101" sId="3">
    <oc r="D18">
      <v>13870</v>
    </oc>
    <nc r="D18">
      <v>13905</v>
    </nc>
  </rcc>
  <rcc rId="16102" sId="3">
    <oc r="D19">
      <v>145255</v>
    </oc>
    <nc r="D19">
      <v>146145</v>
    </nc>
  </rcc>
  <rcc rId="16103" sId="3">
    <oc r="D20">
      <v>5835</v>
    </oc>
    <nc r="D20">
      <v>5850</v>
    </nc>
  </rcc>
  <rcc rId="16104" sId="3">
    <oc r="D21">
      <v>10620</v>
    </oc>
    <nc r="D21">
      <v>10830</v>
    </nc>
  </rcc>
  <rcc rId="16105" sId="3">
    <oc r="D22">
      <v>11895</v>
    </oc>
    <nc r="D22">
      <v>11995</v>
    </nc>
  </rcc>
  <rcc rId="16106" sId="3">
    <oc r="D23">
      <v>37045</v>
    </oc>
    <nc r="D23">
      <v>37150</v>
    </nc>
  </rcc>
  <rcc rId="16107" sId="3">
    <oc r="D24">
      <v>50260</v>
    </oc>
    <nc r="D24">
      <v>50670</v>
    </nc>
  </rcc>
  <rcc rId="16108" sId="3">
    <oc r="D25">
      <v>11230</v>
    </oc>
    <nc r="D25">
      <v>11305</v>
    </nc>
  </rcc>
  <rcc rId="16109" sId="3">
    <oc r="D27">
      <v>16985</v>
    </oc>
    <nc r="D27">
      <v>18425</v>
    </nc>
  </rcc>
  <rcc rId="16110" sId="3">
    <oc r="D28">
      <v>28740</v>
    </oc>
    <nc r="D28">
      <v>29140</v>
    </nc>
  </rcc>
  <rcc rId="16111" sId="3">
    <oc r="D29">
      <v>29825</v>
    </oc>
    <nc r="D29">
      <v>30175</v>
    </nc>
  </rcc>
  <rcc rId="16112" sId="3">
    <oc r="D30">
      <v>26655</v>
    </oc>
    <nc r="D30">
      <v>27105</v>
    </nc>
  </rcc>
  <rcc rId="16113" sId="3">
    <oc r="D31">
      <v>57965</v>
    </oc>
    <nc r="D31">
      <v>58740</v>
    </nc>
  </rcc>
  <rcc rId="16114" sId="3">
    <oc r="E7">
      <v>11845</v>
    </oc>
    <nc r="E7"/>
  </rcc>
  <rcc rId="16115" sId="3">
    <oc r="E8">
      <v>210</v>
    </oc>
    <nc r="E8"/>
  </rcc>
  <rcc rId="16116" sId="3">
    <oc r="E9">
      <v>14195</v>
    </oc>
    <nc r="E9"/>
  </rcc>
  <rcc rId="16117" sId="3">
    <oc r="E10">
      <v>12125</v>
    </oc>
    <nc r="E10"/>
  </rcc>
  <rcc rId="16118" sId="3">
    <oc r="E11">
      <v>825</v>
    </oc>
    <nc r="E11"/>
  </rcc>
  <rcc rId="16119" sId="3">
    <oc r="E12">
      <v>27405</v>
    </oc>
    <nc r="E12"/>
  </rcc>
  <rcc rId="16120" sId="3">
    <oc r="E13">
      <v>8395</v>
    </oc>
    <nc r="E13"/>
  </rcc>
  <rcc rId="16121" sId="3">
    <oc r="E14">
      <v>16330</v>
    </oc>
    <nc r="E14"/>
  </rcc>
  <rcc rId="16122" sId="3">
    <oc r="E15">
      <v>1285</v>
    </oc>
    <nc r="E15"/>
  </rcc>
  <rcc rId="16123" sId="3">
    <oc r="E16">
      <v>76160</v>
    </oc>
    <nc r="E16"/>
  </rcc>
  <rcc rId="16124" sId="3">
    <oc r="E17">
      <v>34780</v>
    </oc>
    <nc r="E17"/>
  </rcc>
  <rcc rId="16125" sId="3">
    <oc r="E18">
      <v>13905</v>
    </oc>
    <nc r="E18"/>
  </rcc>
  <rcc rId="16126" sId="3">
    <oc r="E19">
      <v>146145</v>
    </oc>
    <nc r="E19"/>
  </rcc>
  <rcc rId="16127" sId="3">
    <oc r="E20">
      <v>5850</v>
    </oc>
    <nc r="E20"/>
  </rcc>
  <rcc rId="16128" sId="3">
    <oc r="E21">
      <v>10830</v>
    </oc>
    <nc r="E21"/>
  </rcc>
  <rcc rId="16129" sId="3">
    <oc r="E22">
      <v>11995</v>
    </oc>
    <nc r="E22"/>
  </rcc>
  <rcc rId="16130" sId="3">
    <oc r="E23">
      <v>37150</v>
    </oc>
    <nc r="E23"/>
  </rcc>
  <rcc rId="16131" sId="3">
    <oc r="E24">
      <v>50670</v>
    </oc>
    <nc r="E24"/>
  </rcc>
  <rcc rId="16132" sId="3">
    <oc r="E25">
      <v>11305</v>
    </oc>
    <nc r="E25"/>
  </rcc>
  <rcc rId="16133" sId="3">
    <oc r="E26">
      <v>15</v>
    </oc>
    <nc r="E26"/>
  </rcc>
  <rcc rId="16134" sId="3">
    <oc r="E27">
      <v>18425</v>
    </oc>
    <nc r="E27"/>
  </rcc>
  <rcc rId="16135" sId="3">
    <oc r="E28">
      <v>29140</v>
    </oc>
    <nc r="E28"/>
  </rcc>
  <rcc rId="16136" sId="3">
    <oc r="E29">
      <v>30175</v>
    </oc>
    <nc r="E29"/>
  </rcc>
  <rcc rId="16137" sId="3">
    <oc r="E30">
      <v>27105</v>
    </oc>
    <nc r="E30"/>
  </rcc>
  <rcc rId="16138" sId="3">
    <oc r="E31">
      <v>58740</v>
    </oc>
    <nc r="E31"/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39:E39">
    <dxf>
      <fill>
        <patternFill>
          <bgColor theme="0"/>
        </patternFill>
      </fill>
    </dxf>
  </rfmt>
  <rcc rId="15634" sId="13">
    <oc r="E6">
      <f>E7*0.087</f>
    </oc>
    <nc r="E6">
      <f>E7*0.051</f>
    </nc>
  </rcc>
  <rcc rId="15635" sId="13">
    <oc r="F6">
      <f>F7*0.087</f>
    </oc>
    <nc r="F6">
      <f>F7*0.051</f>
    </nc>
  </rcc>
  <rcc rId="15636" sId="13">
    <oc r="G6">
      <f>G7*0.087</f>
    </oc>
    <nc r="G6">
      <f>G7*0.051</f>
    </nc>
  </rcc>
  <rcc rId="15637" sId="13">
    <oc r="E7">
      <f>1516-F7</f>
    </oc>
    <nc r="E7">
      <f>1515-F7</f>
    </nc>
  </rcc>
  <rcc rId="15638" sId="13">
    <oc r="E8">
      <f>2877-F8</f>
    </oc>
    <nc r="E8">
      <f>2871-F8</f>
    </nc>
  </rcc>
  <rcc rId="15639" sId="13">
    <nc r="E5">
      <f>22.95+1.04</f>
    </nc>
  </rcc>
  <rcc rId="15640" sId="13">
    <nc r="G5">
      <v>183.87</v>
    </nc>
  </rcc>
  <rcc rId="15641" sId="13" numFmtId="4">
    <oc r="D5">
      <v>108335.25</v>
    </oc>
    <nc r="D5">
      <v>108620.72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8" sId="4">
    <oc r="E2" t="inlineStr">
      <is>
        <t>Сентябрь</t>
      </is>
    </oc>
    <nc r="E2" t="inlineStr">
      <is>
        <t>Октябрь</t>
      </is>
    </nc>
  </rcc>
  <rcc rId="16149" sId="4">
    <oc r="D7">
      <v>7805</v>
    </oc>
    <nc r="D7">
      <v>7850</v>
    </nc>
  </rcc>
  <rcc rId="16150" sId="4">
    <oc r="D8">
      <v>48390</v>
    </oc>
    <nc r="D8">
      <v>48855</v>
    </nc>
  </rcc>
  <rcc rId="16151" sId="4">
    <oc r="D9">
      <v>3450</v>
    </oc>
    <nc r="D9">
      <v>3615</v>
    </nc>
  </rcc>
  <rcc rId="16152" sId="4">
    <oc r="D10">
      <v>18715</v>
    </oc>
    <nc r="D10">
      <v>19185</v>
    </nc>
  </rcc>
  <rcc rId="16153" sId="4">
    <oc r="D11">
      <v>12080</v>
    </oc>
    <nc r="D11">
      <v>12295</v>
    </nc>
  </rcc>
  <rcc rId="16154" sId="4">
    <oc r="D12">
      <v>44230</v>
    </oc>
    <nc r="D12">
      <v>44415</v>
    </nc>
  </rcc>
  <rcc rId="16155" sId="4">
    <oc r="D13">
      <v>16125</v>
    </oc>
    <nc r="D13">
      <v>16275</v>
    </nc>
  </rcc>
  <rcc rId="16156" sId="4">
    <oc r="D14">
      <v>9025</v>
    </oc>
    <nc r="D14">
      <v>9075</v>
    </nc>
  </rcc>
  <rcc rId="16157" sId="4">
    <oc r="D15">
      <v>23785</v>
    </oc>
    <nc r="D15">
      <v>24100</v>
    </nc>
  </rcc>
  <rcc rId="16158" sId="4">
    <oc r="D16">
      <v>20610</v>
    </oc>
    <nc r="D16">
      <v>21105</v>
    </nc>
  </rcc>
  <rcc rId="16159" sId="4">
    <oc r="D17">
      <v>27520</v>
    </oc>
    <nc r="D17">
      <v>27830</v>
    </nc>
  </rcc>
  <rcc rId="16160" sId="4">
    <oc r="D18">
      <v>28835</v>
    </oc>
    <nc r="D18">
      <v>29375</v>
    </nc>
  </rcc>
  <rcc rId="16161" sId="4">
    <oc r="D19">
      <v>49800</v>
    </oc>
    <nc r="D19">
      <v>50190</v>
    </nc>
  </rcc>
  <rcc rId="16162" sId="4">
    <oc r="D20">
      <v>3110</v>
    </oc>
    <nc r="D20">
      <v>3220</v>
    </nc>
  </rcc>
  <rcc rId="16163" sId="4">
    <oc r="D21">
      <v>6180</v>
    </oc>
    <nc r="D21">
      <v>6435</v>
    </nc>
  </rcc>
  <rcc rId="16164" sId="4">
    <oc r="D22">
      <v>19245</v>
    </oc>
    <nc r="D22">
      <v>19545</v>
    </nc>
  </rcc>
  <rcc rId="16165" sId="4">
    <oc r="D23">
      <v>48755</v>
    </oc>
    <nc r="D23">
      <v>48785</v>
    </nc>
  </rcc>
  <rcc rId="16166" sId="4">
    <oc r="D24">
      <v>26300</v>
    </oc>
    <nc r="D24">
      <v>26700</v>
    </nc>
  </rcc>
  <rcc rId="16167" sId="4">
    <oc r="D25">
      <v>31965</v>
    </oc>
    <nc r="D25">
      <v>32450</v>
    </nc>
  </rcc>
  <rcc rId="16168" sId="4">
    <oc r="D26">
      <v>14440</v>
    </oc>
    <nc r="D26">
      <v>14535</v>
    </nc>
  </rcc>
  <rcc rId="16169" sId="4">
    <oc r="D27">
      <v>12585</v>
    </oc>
    <nc r="D27">
      <v>12825</v>
    </nc>
  </rcc>
  <rcc rId="16170" sId="4">
    <oc r="D28">
      <v>55455</v>
    </oc>
    <nc r="D28">
      <v>55790</v>
    </nc>
  </rcc>
  <rcc rId="16171" sId="4">
    <oc r="D29">
      <v>31305</v>
    </oc>
    <nc r="D29">
      <v>31565</v>
    </nc>
  </rcc>
  <rcc rId="16172" sId="4">
    <oc r="D30">
      <v>50740</v>
    </oc>
    <nc r="D30">
      <v>50785</v>
    </nc>
  </rcc>
  <rcc rId="16173" sId="4">
    <oc r="D31">
      <v>20165</v>
    </oc>
    <nc r="D31">
      <v>20195</v>
    </nc>
  </rcc>
  <rcc rId="16174" sId="4">
    <oc r="D32">
      <v>26125</v>
    </oc>
    <nc r="D32">
      <v>26510</v>
    </nc>
  </rcc>
  <rcc rId="16175" sId="4">
    <oc r="D33">
      <v>36670</v>
    </oc>
    <nc r="D33">
      <v>36985</v>
    </nc>
  </rcc>
  <rcc rId="16176" sId="4">
    <oc r="D34">
      <v>15795</v>
    </oc>
    <nc r="D34">
      <v>16060</v>
    </nc>
  </rcc>
  <rcc rId="16177" sId="4">
    <oc r="D35">
      <v>11290</v>
    </oc>
    <nc r="D35">
      <v>11365</v>
    </nc>
  </rcc>
  <rcc rId="16178" sId="4">
    <oc r="D36">
      <v>42560</v>
    </oc>
    <nc r="D36">
      <v>43220</v>
    </nc>
  </rcc>
  <rcc rId="16179" sId="4">
    <oc r="D37">
      <v>36315</v>
    </oc>
    <nc r="D37">
      <v>36700</v>
    </nc>
  </rcc>
  <rcc rId="16180" sId="4">
    <oc r="D38">
      <v>9695</v>
    </oc>
    <nc r="D38">
      <v>10055</v>
    </nc>
  </rcc>
  <rcc rId="16181" sId="4">
    <oc r="D39">
      <v>41485</v>
    </oc>
    <nc r="D39">
      <v>41565</v>
    </nc>
  </rcc>
  <rcc rId="16182" sId="4">
    <oc r="D40">
      <v>35965</v>
    </oc>
    <nc r="D40">
      <v>36105</v>
    </nc>
  </rcc>
  <rcc rId="16183" sId="4">
    <oc r="D41">
      <v>4215</v>
    </oc>
    <nc r="D41">
      <v>4225</v>
    </nc>
  </rcc>
  <rcc rId="16184" sId="4">
    <oc r="D42">
      <v>94365</v>
    </oc>
    <nc r="D42">
      <v>94960</v>
    </nc>
  </rcc>
  <rcc rId="16185" sId="4">
    <oc r="D43">
      <v>5770</v>
    </oc>
    <nc r="D43">
      <v>6155</v>
    </nc>
  </rcc>
  <rcc rId="16186" sId="4">
    <oc r="D44">
      <v>210</v>
    </oc>
    <nc r="D44">
      <v>420</v>
    </nc>
  </rcc>
  <rcc rId="16187" sId="4">
    <oc r="D45">
      <v>84495</v>
    </oc>
    <nc r="D45">
      <v>84835</v>
    </nc>
  </rcc>
  <rcc rId="16188" sId="4">
    <oc r="D46">
      <v>7380</v>
    </oc>
    <nc r="D46">
      <v>7525</v>
    </nc>
  </rcc>
  <rcc rId="16189" sId="4">
    <oc r="D47">
      <v>9880</v>
    </oc>
    <nc r="D47">
      <v>10055</v>
    </nc>
  </rcc>
  <rcc rId="16190" sId="4">
    <oc r="D48">
      <v>52670</v>
    </oc>
    <nc r="D48">
      <v>53160</v>
    </nc>
  </rcc>
  <rcc rId="16191" sId="4">
    <oc r="D49">
      <v>12920</v>
    </oc>
    <nc r="D49">
      <v>13080</v>
    </nc>
  </rcc>
  <rcc rId="16192" sId="4">
    <oc r="D50">
      <v>29640</v>
    </oc>
    <nc r="D50">
      <v>29880</v>
    </nc>
  </rcc>
  <rcc rId="16193" sId="4">
    <oc r="D51">
      <v>13080</v>
    </oc>
    <nc r="D51">
      <v>13300</v>
    </nc>
  </rcc>
  <rcc rId="16194" sId="4">
    <oc r="D52">
      <v>8705</v>
    </oc>
    <nc r="D52">
      <v>8825</v>
    </nc>
  </rcc>
  <rcc rId="16195" sId="4">
    <oc r="D53">
      <v>18215</v>
    </oc>
    <nc r="D53">
      <v>18345</v>
    </nc>
  </rcc>
  <rcc rId="16196" sId="4">
    <oc r="D54">
      <v>5325</v>
    </oc>
    <nc r="D54">
      <v>5355</v>
    </nc>
  </rcc>
  <rcc rId="16197" sId="4">
    <oc r="D55">
      <v>50160</v>
    </oc>
    <nc r="D55">
      <v>50575</v>
    </nc>
  </rcc>
  <rcc rId="16198" sId="4">
    <oc r="D56">
      <v>41370</v>
    </oc>
    <nc r="D56">
      <v>42320</v>
    </nc>
  </rcc>
  <rcc rId="16199" sId="4">
    <oc r="D57">
      <v>4780</v>
    </oc>
    <nc r="D57">
      <v>4940</v>
    </nc>
  </rcc>
  <rcc rId="16200" sId="4">
    <oc r="D58">
      <v>26345</v>
    </oc>
    <nc r="D58">
      <v>26615</v>
    </nc>
  </rcc>
  <rcc rId="16201" sId="4">
    <oc r="D59">
      <v>11010</v>
    </oc>
    <nc r="D59">
      <v>11220</v>
    </nc>
  </rcc>
  <rcc rId="16202" sId="4">
    <oc r="E7">
      <v>7850</v>
    </oc>
    <nc r="E7"/>
  </rcc>
  <rcc rId="16203" sId="4">
    <oc r="E8">
      <v>48855</v>
    </oc>
    <nc r="E8"/>
  </rcc>
  <rcc rId="16204" sId="4">
    <oc r="E9">
      <v>3615</v>
    </oc>
    <nc r="E9"/>
  </rcc>
  <rcc rId="16205" sId="4">
    <oc r="E10">
      <v>19185</v>
    </oc>
    <nc r="E10"/>
  </rcc>
  <rcc rId="16206" sId="4">
    <oc r="E11">
      <v>12295</v>
    </oc>
    <nc r="E11"/>
  </rcc>
  <rcc rId="16207" sId="4">
    <oc r="E12">
      <v>44415</v>
    </oc>
    <nc r="E12"/>
  </rcc>
  <rcc rId="16208" sId="4">
    <oc r="E13">
      <v>16275</v>
    </oc>
    <nc r="E13"/>
  </rcc>
  <rcc rId="16209" sId="4">
    <oc r="E14">
      <v>9075</v>
    </oc>
    <nc r="E14"/>
  </rcc>
  <rcc rId="16210" sId="4">
    <oc r="E15">
      <v>24100</v>
    </oc>
    <nc r="E15"/>
  </rcc>
  <rcc rId="16211" sId="4">
    <oc r="E16">
      <v>21105</v>
    </oc>
    <nc r="E16"/>
  </rcc>
  <rcc rId="16212" sId="4">
    <oc r="E17">
      <v>27830</v>
    </oc>
    <nc r="E17"/>
  </rcc>
  <rcc rId="16213" sId="4">
    <oc r="E18">
      <v>29375</v>
    </oc>
    <nc r="E18"/>
  </rcc>
  <rcc rId="16214" sId="4">
    <oc r="E19">
      <v>50190</v>
    </oc>
    <nc r="E19"/>
  </rcc>
  <rcc rId="16215" sId="4">
    <oc r="E20">
      <v>3220</v>
    </oc>
    <nc r="E20"/>
  </rcc>
  <rcc rId="16216" sId="4">
    <oc r="E21">
      <v>6435</v>
    </oc>
    <nc r="E21"/>
  </rcc>
  <rcc rId="16217" sId="4">
    <oc r="E22">
      <v>19545</v>
    </oc>
    <nc r="E22"/>
  </rcc>
  <rcc rId="16218" sId="4">
    <oc r="E23">
      <v>48785</v>
    </oc>
    <nc r="E23"/>
  </rcc>
  <rcc rId="16219" sId="4">
    <oc r="E24">
      <v>26700</v>
    </oc>
    <nc r="E24"/>
  </rcc>
  <rcc rId="16220" sId="4">
    <oc r="E25">
      <v>32450</v>
    </oc>
    <nc r="E25"/>
  </rcc>
  <rcc rId="16221" sId="4">
    <oc r="E26">
      <v>14535</v>
    </oc>
    <nc r="E26"/>
  </rcc>
  <rcc rId="16222" sId="4">
    <oc r="E27">
      <v>12825</v>
    </oc>
    <nc r="E27"/>
  </rcc>
  <rcc rId="16223" sId="4">
    <oc r="E28">
      <v>55790</v>
    </oc>
    <nc r="E28"/>
  </rcc>
  <rcc rId="16224" sId="4">
    <oc r="E29">
      <v>31565</v>
    </oc>
    <nc r="E29"/>
  </rcc>
  <rcc rId="16225" sId="4">
    <oc r="E30">
      <v>50785</v>
    </oc>
    <nc r="E30"/>
  </rcc>
  <rcc rId="16226" sId="4">
    <oc r="E31">
      <v>20195</v>
    </oc>
    <nc r="E31"/>
  </rcc>
  <rcc rId="16227" sId="4">
    <oc r="E32">
      <v>26510</v>
    </oc>
    <nc r="E32"/>
  </rcc>
  <rcc rId="16228" sId="4">
    <oc r="E33">
      <v>36985</v>
    </oc>
    <nc r="E33"/>
  </rcc>
  <rcc rId="16229" sId="4">
    <oc r="E34">
      <v>16060</v>
    </oc>
    <nc r="E34"/>
  </rcc>
  <rcc rId="16230" sId="4">
    <oc r="E35">
      <v>11365</v>
    </oc>
    <nc r="E35"/>
  </rcc>
  <rcc rId="16231" sId="4">
    <oc r="E36">
      <v>43220</v>
    </oc>
    <nc r="E36"/>
  </rcc>
  <rcc rId="16232" sId="4">
    <oc r="E37">
      <v>36700</v>
    </oc>
    <nc r="E37"/>
  </rcc>
  <rcc rId="16233" sId="4">
    <oc r="E38">
      <v>10055</v>
    </oc>
    <nc r="E38"/>
  </rcc>
  <rcc rId="16234" sId="4">
    <oc r="E39">
      <v>41565</v>
    </oc>
    <nc r="E39"/>
  </rcc>
  <rcc rId="16235" sId="4">
    <oc r="E40">
      <v>36105</v>
    </oc>
    <nc r="E40"/>
  </rcc>
  <rcc rId="16236" sId="4">
    <oc r="E41">
      <v>4225</v>
    </oc>
    <nc r="E41"/>
  </rcc>
  <rcc rId="16237" sId="4">
    <oc r="E42">
      <v>94960</v>
    </oc>
    <nc r="E42"/>
  </rcc>
  <rcc rId="16238" sId="4">
    <oc r="E43">
      <v>6155</v>
    </oc>
    <nc r="E43"/>
  </rcc>
  <rcc rId="16239" sId="4">
    <oc r="E44">
      <v>420</v>
    </oc>
    <nc r="E44"/>
  </rcc>
  <rcc rId="16240" sId="4">
    <oc r="E45">
      <v>84835</v>
    </oc>
    <nc r="E45"/>
  </rcc>
  <rcc rId="16241" sId="4">
    <oc r="E46">
      <v>7525</v>
    </oc>
    <nc r="E46"/>
  </rcc>
  <rcc rId="16242" sId="4">
    <oc r="E47">
      <v>10055</v>
    </oc>
    <nc r="E47"/>
  </rcc>
  <rcc rId="16243" sId="4">
    <oc r="E48">
      <v>53160</v>
    </oc>
    <nc r="E48"/>
  </rcc>
  <rcc rId="16244" sId="4">
    <oc r="E49">
      <v>13080</v>
    </oc>
    <nc r="E49"/>
  </rcc>
  <rcc rId="16245" sId="4">
    <oc r="E50">
      <v>29880</v>
    </oc>
    <nc r="E50"/>
  </rcc>
  <rcc rId="16246" sId="4">
    <oc r="E51">
      <v>13300</v>
    </oc>
    <nc r="E51"/>
  </rcc>
  <rcc rId="16247" sId="4">
    <oc r="E52">
      <v>8825</v>
    </oc>
    <nc r="E52"/>
  </rcc>
  <rcc rId="16248" sId="4">
    <oc r="E53">
      <v>18345</v>
    </oc>
    <nc r="E53"/>
  </rcc>
  <rcc rId="16249" sId="4">
    <oc r="E54">
      <v>5355</v>
    </oc>
    <nc r="E54"/>
  </rcc>
  <rcc rId="16250" sId="4">
    <oc r="E55">
      <v>50575</v>
    </oc>
    <nc r="E55"/>
  </rcc>
  <rcc rId="16251" sId="4">
    <oc r="E56">
      <v>42320</v>
    </oc>
    <nc r="E56"/>
  </rcc>
  <rcc rId="16252" sId="4">
    <oc r="E57">
      <v>4940</v>
    </oc>
    <nc r="E57"/>
  </rcc>
  <rcc rId="16253" sId="4">
    <oc r="E58">
      <v>26615</v>
    </oc>
    <nc r="E58"/>
  </rcc>
  <rcc rId="16254" sId="4">
    <oc r="E59">
      <v>11220</v>
    </oc>
    <nc r="E59"/>
  </rcc>
  <rcc rId="16255" sId="5">
    <oc r="E2" t="inlineStr">
      <is>
        <t>Сентябрь</t>
      </is>
    </oc>
    <nc r="E2" t="inlineStr">
      <is>
        <t>Октябрь</t>
      </is>
    </nc>
  </rcc>
  <rcc rId="16256" sId="5">
    <oc r="D6">
      <v>12670</v>
    </oc>
    <nc r="D6">
      <v>12740</v>
    </nc>
  </rcc>
  <rcc rId="16257" sId="5">
    <oc r="D7">
      <v>5010</v>
    </oc>
    <nc r="D7">
      <v>5160</v>
    </nc>
  </rcc>
  <rcc rId="16258" sId="5">
    <oc r="D8">
      <v>11360</v>
    </oc>
    <nc r="D8">
      <v>11415</v>
    </nc>
  </rcc>
  <rcc rId="16259" sId="5">
    <oc r="D9">
      <v>8035</v>
    </oc>
    <nc r="D9">
      <v>8290</v>
    </nc>
  </rcc>
  <rcc rId="16260" sId="5">
    <oc r="D10">
      <v>17175</v>
    </oc>
    <nc r="D10">
      <v>17500</v>
    </nc>
  </rcc>
  <rcc rId="16261" sId="5">
    <oc r="D11">
      <v>44985</v>
    </oc>
    <nc r="D11">
      <v>45090</v>
    </nc>
  </rcc>
  <rcc rId="16262" sId="5">
    <oc r="D12">
      <v>16405</v>
    </oc>
    <nc r="D12">
      <v>16810</v>
    </nc>
  </rcc>
  <rcc rId="16263" sId="5">
    <oc r="D13">
      <v>12440</v>
    </oc>
    <nc r="D13">
      <v>12610</v>
    </nc>
  </rcc>
  <rcc rId="16264" sId="5">
    <oc r="D14">
      <v>68190</v>
    </oc>
    <nc r="D14">
      <v>68550</v>
    </nc>
  </rcc>
  <rcc rId="16265" sId="5">
    <oc r="D15">
      <v>19110</v>
    </oc>
    <nc r="D15">
      <v>19570</v>
    </nc>
  </rcc>
  <rcc rId="16266" sId="5">
    <oc r="D16">
      <v>5055</v>
    </oc>
    <nc r="D16">
      <v>5315</v>
    </nc>
  </rcc>
  <rcc rId="16267" sId="5">
    <oc r="D17">
      <v>31530</v>
    </oc>
    <nc r="D17">
      <v>31830</v>
    </nc>
  </rcc>
  <rcc rId="16268" sId="5">
    <oc r="D18">
      <v>15655</v>
    </oc>
    <nc r="D18">
      <v>16085</v>
    </nc>
  </rcc>
  <rcc rId="16269" sId="5">
    <oc r="D19">
      <v>9825</v>
    </oc>
    <nc r="D19">
      <v>10275</v>
    </nc>
  </rcc>
  <rcc rId="16270" sId="5">
    <oc r="D20">
      <v>48455</v>
    </oc>
    <nc r="D20">
      <v>49315</v>
    </nc>
  </rcc>
  <rcc rId="16271" sId="5">
    <oc r="D21">
      <v>67660</v>
    </oc>
    <nc r="D21">
      <v>68300</v>
    </nc>
  </rcc>
  <rcc rId="16272" sId="5">
    <oc r="D22">
      <v>48450</v>
    </oc>
    <nc r="D22">
      <v>49285</v>
    </nc>
  </rcc>
  <rcc rId="16273" sId="5">
    <oc r="D23">
      <v>9925</v>
    </oc>
    <nc r="D23">
      <v>10040</v>
    </nc>
  </rcc>
  <rcc rId="16274" sId="5">
    <oc r="D24">
      <v>6645</v>
    </oc>
    <nc r="D24">
      <v>6860</v>
    </nc>
  </rcc>
  <rcc rId="16275" sId="5">
    <oc r="D25">
      <v>14240</v>
    </oc>
    <nc r="D25">
      <v>14405</v>
    </nc>
  </rcc>
  <rcc rId="16276" sId="5">
    <oc r="D26">
      <v>8285</v>
    </oc>
    <nc r="D26">
      <v>8370</v>
    </nc>
  </rcc>
  <rcc rId="16277" sId="5">
    <oc r="D27">
      <v>995</v>
    </oc>
    <nc r="D27">
      <v>1405</v>
    </nc>
  </rcc>
  <rcc rId="16278" sId="5">
    <oc r="D28">
      <v>4595</v>
    </oc>
    <nc r="D28">
      <v>4810</v>
    </nc>
  </rcc>
  <rcc rId="16279" sId="5">
    <oc r="D29">
      <v>17105</v>
    </oc>
    <nc r="D29">
      <v>17675</v>
    </nc>
  </rcc>
  <rcc rId="16280" sId="5">
    <oc r="D30">
      <v>58820</v>
    </oc>
    <nc r="D30">
      <v>59160</v>
    </nc>
  </rcc>
  <rcc rId="16281" sId="5">
    <oc r="D31">
      <v>17505</v>
    </oc>
    <nc r="D31">
      <v>17835</v>
    </nc>
  </rcc>
  <rcc rId="16282" sId="5">
    <oc r="D32">
      <v>17360</v>
    </oc>
    <nc r="D32">
      <v>17630</v>
    </nc>
  </rcc>
  <rcc rId="16283" sId="5">
    <oc r="D33">
      <v>53800</v>
    </oc>
    <nc r="D33">
      <v>53990</v>
    </nc>
  </rcc>
  <rcc rId="16284" sId="5">
    <oc r="D34">
      <v>12340</v>
    </oc>
    <nc r="D34">
      <v>12525</v>
    </nc>
  </rcc>
  <rcc rId="16285" sId="5">
    <oc r="D35">
      <v>9845</v>
    </oc>
    <nc r="D35">
      <v>9925</v>
    </nc>
  </rcc>
  <rcc rId="16286" sId="5">
    <oc r="D36">
      <v>66520</v>
    </oc>
    <nc r="D36">
      <v>66940</v>
    </nc>
  </rcc>
  <rcc rId="16287" sId="5">
    <oc r="D37">
      <v>24445</v>
    </oc>
    <nc r="D37">
      <v>24770</v>
    </nc>
  </rcc>
  <rcc rId="16288" sId="5">
    <oc r="D38">
      <v>87765</v>
    </oc>
    <nc r="D38">
      <v>88315</v>
    </nc>
  </rcc>
  <rcc rId="16289" sId="5">
    <oc r="D39">
      <v>10295</v>
    </oc>
    <nc r="D39">
      <v>10555</v>
    </nc>
  </rcc>
  <rcc rId="16290" sId="5">
    <oc r="D40">
      <v>62795</v>
    </oc>
    <nc r="D40">
      <v>62970</v>
    </nc>
  </rcc>
  <rcc rId="16291" sId="5">
    <oc r="D41">
      <v>16795</v>
    </oc>
    <nc r="D41">
      <v>17050</v>
    </nc>
  </rcc>
  <rcc rId="16292" sId="5">
    <oc r="D42">
      <v>104255</v>
    </oc>
    <nc r="D42">
      <v>104940</v>
    </nc>
  </rcc>
  <rcc rId="16293" sId="5">
    <oc r="D43">
      <v>12000</v>
    </oc>
    <nc r="D43">
      <v>12270</v>
    </nc>
  </rcc>
  <rcc rId="16294" sId="5">
    <oc r="D44">
      <v>22800</v>
    </oc>
    <nc r="D44">
      <v>23005</v>
    </nc>
  </rcc>
  <rcc rId="16295" sId="5">
    <oc r="D45">
      <v>18380</v>
    </oc>
    <nc r="D45">
      <v>18545</v>
    </nc>
  </rcc>
  <rcc rId="16296" sId="5">
    <oc r="D46">
      <v>30485</v>
    </oc>
    <nc r="D46">
      <v>30575</v>
    </nc>
  </rcc>
  <rcc rId="16297" sId="5">
    <oc r="D47">
      <v>7810</v>
    </oc>
    <nc r="D47">
      <v>8135</v>
    </nc>
  </rcc>
  <rcc rId="16298" sId="5">
    <oc r="D48">
      <v>23958</v>
    </oc>
    <nc r="D48">
      <v>24175</v>
    </nc>
  </rcc>
  <rcc rId="16299" sId="5">
    <oc r="D49">
      <v>32210</v>
    </oc>
    <nc r="D49">
      <v>32580</v>
    </nc>
  </rcc>
  <rcc rId="16300" sId="5">
    <oc r="D50">
      <v>17710</v>
    </oc>
    <nc r="D50">
      <v>18050</v>
    </nc>
  </rcc>
  <rcc rId="16301" sId="5">
    <oc r="D52">
      <v>20095</v>
    </oc>
    <nc r="D52">
      <v>20450</v>
    </nc>
  </rcc>
  <rcc rId="16302" sId="5">
    <oc r="D53">
      <v>35580</v>
    </oc>
    <nc r="D53">
      <v>35755</v>
    </nc>
  </rcc>
  <rcc rId="16303" sId="5">
    <oc r="D54">
      <v>38125</v>
    </oc>
    <nc r="D54">
      <v>38510</v>
    </nc>
  </rcc>
  <rcc rId="16304" sId="5">
    <oc r="D55">
      <v>5655</v>
    </oc>
    <nc r="D55">
      <v>5910</v>
    </nc>
  </rcc>
  <rcc rId="16305" sId="5">
    <oc r="D56">
      <v>252395</v>
    </oc>
    <nc r="D56">
      <v>253550</v>
    </nc>
  </rcc>
  <rcc rId="16306" sId="5">
    <oc r="D57">
      <v>31260</v>
    </oc>
    <nc r="D57">
      <v>31305</v>
    </nc>
  </rcc>
  <rcc rId="16307" sId="5">
    <oc r="D58">
      <v>3080</v>
    </oc>
    <nc r="D58">
      <v>3850</v>
    </nc>
  </rcc>
  <rcc rId="16308" sId="5">
    <oc r="D59">
      <v>65740</v>
    </oc>
    <nc r="D59">
      <v>65850</v>
    </nc>
  </rcc>
  <rcc rId="16309" sId="5">
    <oc r="D61">
      <v>2585</v>
    </oc>
    <nc r="D61">
      <v>2765</v>
    </nc>
  </rcc>
  <rcc rId="16310" sId="5">
    <oc r="D62">
      <v>7515</v>
    </oc>
    <nc r="D62">
      <v>7630</v>
    </nc>
  </rcc>
  <rcc rId="16311" sId="5">
    <oc r="D64">
      <v>17350</v>
    </oc>
    <nc r="D64">
      <v>17590</v>
    </nc>
  </rcc>
  <rcc rId="16312" sId="5">
    <oc r="D65">
      <v>5650</v>
    </oc>
    <nc r="D65">
      <v>5785</v>
    </nc>
  </rcc>
  <rcc rId="16313" sId="5">
    <oc r="D66">
      <v>21090</v>
    </oc>
    <nc r="D66">
      <v>21265</v>
    </nc>
  </rcc>
  <rcc rId="16314" sId="5">
    <oc r="D67">
      <v>23375</v>
    </oc>
    <nc r="D67">
      <v>24155</v>
    </nc>
  </rcc>
  <rcc rId="16315" sId="5">
    <oc r="D68">
      <v>5090</v>
    </oc>
    <nc r="D68">
      <v>5140</v>
    </nc>
  </rcc>
  <rcc rId="16316" sId="5">
    <oc r="D70">
      <v>19970</v>
    </oc>
    <nc r="D70">
      <v>20050</v>
    </nc>
  </rcc>
  <rcc rId="16317" sId="5">
    <oc r="D71">
      <v>34160</v>
    </oc>
    <nc r="D71">
      <v>34415</v>
    </nc>
  </rcc>
  <rcc rId="16318" sId="5">
    <oc r="D72">
      <v>30910</v>
    </oc>
    <nc r="D72">
      <v>31105</v>
    </nc>
  </rcc>
  <rcc rId="16319" sId="5">
    <oc r="D73">
      <v>3060</v>
    </oc>
    <nc r="D73">
      <v>3110</v>
    </nc>
  </rcc>
  <rcc rId="16320" sId="5">
    <oc r="D74">
      <v>3970</v>
    </oc>
    <nc r="D74">
      <v>4155</v>
    </nc>
  </rcc>
  <rcc rId="16321" sId="5">
    <oc r="D76">
      <v>50930</v>
    </oc>
    <nc r="D76">
      <v>51755</v>
    </nc>
  </rcc>
  <rcc rId="16322" sId="5">
    <oc r="D77">
      <v>10725</v>
    </oc>
    <nc r="D77">
      <v>10975</v>
    </nc>
  </rcc>
  <rcc rId="16323" sId="5">
    <oc r="D78">
      <v>10825</v>
    </oc>
    <nc r="D78">
      <v>10960</v>
    </nc>
  </rcc>
  <rcc rId="16324" sId="5">
    <oc r="D79">
      <v>6655</v>
    </oc>
    <nc r="D79">
      <v>6935</v>
    </nc>
  </rcc>
  <rcc rId="16325" sId="5">
    <oc r="D80">
      <v>5065</v>
    </oc>
    <nc r="D80">
      <v>5340</v>
    </nc>
  </rcc>
  <rcc rId="16326" sId="5">
    <oc r="D81">
      <v>9650</v>
    </oc>
    <nc r="D81">
      <v>9765</v>
    </nc>
  </rcc>
  <rcc rId="16327" sId="5">
    <oc r="D82">
      <v>1630</v>
    </oc>
    <nc r="D82">
      <v>1695</v>
    </nc>
  </rcc>
  <rcc rId="16328" sId="5">
    <oc r="D83">
      <v>14860</v>
    </oc>
    <nc r="D83">
      <v>14910</v>
    </nc>
  </rcc>
  <rcc rId="16329" sId="5">
    <oc r="D84">
      <v>60</v>
    </oc>
    <nc r="D84">
      <v>100</v>
    </nc>
  </rcc>
  <rcc rId="16330" sId="5">
    <oc r="D85">
      <v>24780</v>
    </oc>
    <nc r="D85">
      <v>24895</v>
    </nc>
  </rcc>
  <rcc rId="16331" sId="5">
    <oc r="D86">
      <v>26545</v>
    </oc>
    <nc r="D86">
      <v>26645</v>
    </nc>
  </rcc>
  <rcc rId="16332" sId="5">
    <oc r="D87">
      <v>8160</v>
    </oc>
    <nc r="D87">
      <v>8240</v>
    </nc>
  </rcc>
  <rcc rId="16333" sId="5">
    <oc r="D88">
      <v>2925</v>
    </oc>
    <nc r="D88">
      <v>2955</v>
    </nc>
  </rcc>
  <rcc rId="16334" sId="5">
    <oc r="D89">
      <v>28475</v>
    </oc>
    <nc r="D89">
      <v>29440</v>
    </nc>
  </rcc>
  <rcc rId="16335" sId="5">
    <oc r="D90">
      <v>26550</v>
    </oc>
    <nc r="D90">
      <v>26615</v>
    </nc>
  </rcc>
  <rcc rId="16336" sId="5">
    <oc r="D91">
      <v>61675</v>
    </oc>
    <nc r="D91">
      <v>62250</v>
    </nc>
  </rcc>
  <rcc rId="16337" sId="5">
    <oc r="D92">
      <v>38390</v>
    </oc>
    <nc r="D92">
      <v>39125</v>
    </nc>
  </rcc>
  <rcc rId="16338" sId="5">
    <oc r="D94">
      <v>14815</v>
    </oc>
    <nc r="D94">
      <v>14930</v>
    </nc>
  </rcc>
  <rcc rId="16339" sId="5">
    <oc r="D95">
      <v>17435</v>
    </oc>
    <nc r="D95">
      <v>17715</v>
    </nc>
  </rcc>
  <rcc rId="16340" sId="5">
    <oc r="D96">
      <v>5670</v>
    </oc>
    <nc r="D96">
      <v>6240</v>
    </nc>
  </rcc>
  <rcc rId="16341" sId="5">
    <oc r="D97">
      <v>31245</v>
    </oc>
    <nc r="D97">
      <v>31615</v>
    </nc>
  </rcc>
  <rcc rId="16342" sId="5">
    <oc r="D98">
      <v>7340</v>
    </oc>
    <nc r="D98">
      <v>7465</v>
    </nc>
  </rcc>
  <rcc rId="16343" sId="5">
    <oc r="D99">
      <v>40520</v>
    </oc>
    <nc r="D99">
      <v>41115</v>
    </nc>
  </rcc>
  <rcc rId="16344" sId="5">
    <oc r="D100">
      <v>28935</v>
    </oc>
    <nc r="D100">
      <v>29105</v>
    </nc>
  </rcc>
  <rcc rId="16345" sId="5">
    <oc r="D101">
      <v>26425</v>
    </oc>
    <nc r="D101">
      <v>27165</v>
    </nc>
  </rcc>
  <rcc rId="16346" sId="5">
    <oc r="D102">
      <v>14375</v>
    </oc>
    <nc r="D102">
      <v>14690</v>
    </nc>
  </rcc>
  <rcc rId="16347" sId="5">
    <oc r="D103">
      <v>12945</v>
    </oc>
    <nc r="D103">
      <v>13145</v>
    </nc>
  </rcc>
  <rcc rId="16348" sId="5">
    <oc r="D104">
      <v>22595</v>
    </oc>
    <nc r="D104">
      <v>22820</v>
    </nc>
  </rcc>
  <rcc rId="16349" sId="5">
    <oc r="D105">
      <v>3005</v>
    </oc>
    <nc r="D105">
      <v>3180</v>
    </nc>
  </rcc>
  <rcc rId="16350" sId="5">
    <oc r="D106">
      <v>7810</v>
    </oc>
    <nc r="D106">
      <v>7980</v>
    </nc>
  </rcc>
  <rcc rId="16351" sId="5">
    <oc r="D108">
      <v>95410</v>
    </oc>
    <nc r="D108">
      <v>95845</v>
    </nc>
  </rcc>
  <rcc rId="16352" sId="5">
    <oc r="D110">
      <v>10005</v>
    </oc>
    <nc r="D110">
      <v>10615</v>
    </nc>
  </rcc>
  <rcc rId="16353" sId="5">
    <oc r="D111">
      <v>22170</v>
    </oc>
    <nc r="D111">
      <v>22845</v>
    </nc>
  </rcc>
  <rcc rId="16354" sId="5">
    <oc r="D112">
      <v>3945</v>
    </oc>
    <nc r="D112">
      <v>4145</v>
    </nc>
  </rcc>
  <rcc rId="16355" sId="5">
    <oc r="D113">
      <v>17730</v>
    </oc>
    <nc r="D113">
      <v>18045</v>
    </nc>
  </rcc>
  <rcc rId="16356" sId="5">
    <oc r="D114">
      <v>9650</v>
    </oc>
    <nc r="D114">
      <v>9965</v>
    </nc>
  </rcc>
  <rcc rId="16357" sId="5">
    <oc r="D115">
      <v>44780</v>
    </oc>
    <nc r="D115">
      <v>45115</v>
    </nc>
  </rcc>
  <rcc rId="16358" sId="5">
    <oc r="D116">
      <v>34640</v>
    </oc>
    <nc r="D116">
      <v>34755</v>
    </nc>
  </rcc>
  <rcc rId="16359" sId="5">
    <oc r="D117">
      <v>93810</v>
    </oc>
    <nc r="D117">
      <v>94225</v>
    </nc>
  </rcc>
  <rcc rId="16360" sId="5">
    <oc r="D118">
      <v>37005</v>
    </oc>
    <nc r="D118">
      <v>37385</v>
    </nc>
  </rcc>
  <rcc rId="16361" sId="5">
    <oc r="D119">
      <v>745</v>
    </oc>
    <nc r="D119">
      <v>970</v>
    </nc>
  </rcc>
  <rcc rId="16362" sId="5">
    <oc r="D120">
      <v>84845</v>
    </oc>
    <nc r="D120">
      <v>85120</v>
    </nc>
  </rcc>
  <rcc rId="16363" sId="5">
    <oc r="D121">
      <v>81630</v>
    </oc>
    <nc r="D121">
      <v>81965</v>
    </nc>
  </rcc>
  <rcc rId="16364" sId="5">
    <oc r="D122">
      <v>14675</v>
    </oc>
    <nc r="D122">
      <v>15060</v>
    </nc>
  </rcc>
  <rcc rId="16365" sId="5">
    <oc r="D123">
      <v>4475</v>
    </oc>
    <nc r="D123">
      <v>4625</v>
    </nc>
  </rcc>
  <rcc rId="16366" sId="5">
    <oc r="D124">
      <v>7195</v>
    </oc>
    <nc r="D124">
      <v>7415</v>
    </nc>
  </rcc>
  <rcc rId="16367" sId="5">
    <oc r="D125">
      <v>8525</v>
    </oc>
    <nc r="D125">
      <v>8760</v>
    </nc>
  </rcc>
  <rcc rId="16368" sId="5">
    <oc r="D126">
      <v>28875</v>
    </oc>
    <nc r="D126">
      <v>29220</v>
    </nc>
  </rcc>
  <rcc rId="16369" sId="5">
    <oc r="D127">
      <v>54990</v>
    </oc>
    <nc r="D127">
      <v>55725</v>
    </nc>
  </rcc>
  <rcc rId="16370" sId="5">
    <oc r="D128">
      <v>6230</v>
    </oc>
    <nc r="D128">
      <v>6570</v>
    </nc>
  </rcc>
  <rcc rId="16371" sId="5">
    <oc r="D129">
      <v>14525</v>
    </oc>
    <nc r="D129">
      <v>14660</v>
    </nc>
  </rcc>
  <rcc rId="16372" sId="5">
    <oc r="D130">
      <v>9630</v>
    </oc>
    <nc r="D130">
      <v>10220</v>
    </nc>
  </rcc>
  <rcc rId="16373" sId="5">
    <oc r="D131">
      <v>7430</v>
    </oc>
    <nc r="D131">
      <v>7555</v>
    </nc>
  </rcc>
  <rcc rId="16374" sId="5">
    <oc r="D132">
      <v>8805</v>
    </oc>
    <nc r="D132">
      <v>8850</v>
    </nc>
  </rcc>
  <rcc rId="16375" sId="5">
    <oc r="D133">
      <v>17845</v>
    </oc>
    <nc r="D133">
      <v>17990</v>
    </nc>
  </rcc>
  <rcc rId="16376" sId="5">
    <oc r="D134">
      <v>16585</v>
    </oc>
    <nc r="D134">
      <v>16780</v>
    </nc>
  </rcc>
  <rcc rId="16377" sId="5">
    <oc r="D135">
      <v>29525</v>
    </oc>
    <nc r="D135">
      <v>29690</v>
    </nc>
  </rcc>
  <rcc rId="16378" sId="5">
    <oc r="D136">
      <v>56490</v>
    </oc>
    <nc r="D136">
      <v>56845</v>
    </nc>
  </rcc>
  <rcc rId="16379" sId="5">
    <oc r="D137">
      <v>27120</v>
    </oc>
    <nc r="D137">
      <v>27390</v>
    </nc>
  </rcc>
  <rcc rId="16380" sId="5">
    <oc r="D138">
      <v>25970</v>
    </oc>
    <nc r="D138">
      <v>26375</v>
    </nc>
  </rcc>
  <rcc rId="16381" sId="5">
    <oc r="D139">
      <v>39310</v>
    </oc>
    <nc r="D139">
      <v>39505</v>
    </nc>
  </rcc>
  <rcc rId="16382" sId="5">
    <oc r="D140">
      <v>17600</v>
    </oc>
    <nc r="D140">
      <v>17765</v>
    </nc>
  </rcc>
  <rcc rId="16383" sId="5">
    <oc r="D141">
      <v>7640</v>
    </oc>
    <nc r="D141">
      <v>7800</v>
    </nc>
  </rcc>
  <rcc rId="16384" sId="5">
    <oc r="D142">
      <v>24575</v>
    </oc>
    <nc r="D142">
      <v>24915</v>
    </nc>
  </rcc>
  <rcc rId="16385" sId="5">
    <oc r="D143">
      <v>40430</v>
    </oc>
    <nc r="D143">
      <v>40690</v>
    </nc>
  </rcc>
  <rcc rId="16386" sId="5">
    <oc r="D144">
      <v>52620</v>
    </oc>
    <nc r="D144">
      <v>53440</v>
    </nc>
  </rcc>
  <rcc rId="16387" sId="5">
    <oc r="D145">
      <v>8985</v>
    </oc>
    <nc r="D145">
      <v>9250</v>
    </nc>
  </rcc>
  <rcc rId="16388" sId="5">
    <oc r="D146">
      <v>10450</v>
    </oc>
    <nc r="D146">
      <v>10725</v>
    </nc>
  </rcc>
  <rcc rId="16389" sId="5">
    <oc r="D147">
      <v>26835</v>
    </oc>
    <nc r="D147">
      <v>27230</v>
    </nc>
  </rcc>
  <rcc rId="16390" sId="5">
    <oc r="D148">
      <v>12580</v>
    </oc>
    <nc r="D148">
      <v>12675</v>
    </nc>
  </rcc>
  <rcc rId="16391" sId="5">
    <oc r="D149">
      <v>39130</v>
    </oc>
    <nc r="D149">
      <v>39285</v>
    </nc>
  </rcc>
  <rcc rId="16392" sId="5">
    <oc r="D150">
      <v>37785</v>
    </oc>
    <nc r="D150">
      <v>37945</v>
    </nc>
  </rcc>
  <rcc rId="16393" sId="5">
    <oc r="D151">
      <v>42495</v>
    </oc>
    <nc r="D151">
      <v>42970</v>
    </nc>
  </rcc>
  <rcc rId="16394" sId="5">
    <oc r="D152">
      <v>22105</v>
    </oc>
    <nc r="D152">
      <v>22185</v>
    </nc>
  </rcc>
  <rcc rId="16395" sId="5">
    <oc r="D154">
      <v>27425</v>
    </oc>
    <nc r="D154">
      <v>27700</v>
    </nc>
  </rcc>
  <rcc rId="16396" sId="5">
    <oc r="D155">
      <v>71170</v>
    </oc>
    <nc r="D155">
      <v>71920</v>
    </nc>
  </rcc>
  <rcc rId="16397" sId="5">
    <oc r="D156">
      <v>22070</v>
    </oc>
    <nc r="D156">
      <v>22455</v>
    </nc>
  </rcc>
  <rcc rId="16398" sId="5">
    <oc r="D157">
      <v>34110</v>
    </oc>
    <nc r="D157">
      <v>34445</v>
    </nc>
  </rcc>
  <rcc rId="16399" sId="5">
    <oc r="D158">
      <v>2700</v>
    </oc>
    <nc r="D158">
      <v>3030</v>
    </nc>
  </rcc>
  <rcc rId="16400" sId="5">
    <oc r="D159">
      <v>6815</v>
    </oc>
    <nc r="D159">
      <v>6855</v>
    </nc>
  </rcc>
  <rcc rId="16401" sId="5">
    <oc r="D160">
      <v>10185</v>
    </oc>
    <nc r="D160">
      <v>10640</v>
    </nc>
  </rcc>
  <rcc rId="16402" sId="5">
    <oc r="D161">
      <v>90760</v>
    </oc>
    <nc r="D161">
      <v>90825</v>
    </nc>
  </rcc>
  <rcc rId="16403" sId="5">
    <oc r="D162">
      <v>68780</v>
    </oc>
    <nc r="D162">
      <v>69365</v>
    </nc>
  </rcc>
  <rcc rId="16404" sId="5">
    <oc r="D163">
      <v>17510</v>
    </oc>
    <nc r="D163">
      <v>17880</v>
    </nc>
  </rcc>
  <rcc rId="16405" sId="5">
    <oc r="D164">
      <v>46305</v>
    </oc>
    <nc r="D164">
      <v>46355</v>
    </nc>
  </rcc>
  <rcc rId="16406" sId="5">
    <oc r="D166">
      <v>21310</v>
    </oc>
    <nc r="D166">
      <v>21675</v>
    </nc>
  </rcc>
  <rcc rId="16407" sId="5">
    <oc r="D167">
      <v>50245</v>
    </oc>
    <nc r="D167">
      <v>50510</v>
    </nc>
  </rcc>
  <rcc rId="16408" sId="5">
    <oc r="D168">
      <v>12335</v>
    </oc>
    <nc r="D168">
      <v>12530</v>
    </nc>
  </rcc>
  <rcc rId="16409" sId="5">
    <oc r="D169">
      <v>11830</v>
    </oc>
    <nc r="D169">
      <v>11985</v>
    </nc>
  </rcc>
  <rcc rId="16410" sId="5">
    <oc r="D170">
      <v>8750</v>
    </oc>
    <nc r="D170">
      <v>9075</v>
    </nc>
  </rcc>
  <rcc rId="16411" sId="5">
    <oc r="D171">
      <v>68130</v>
    </oc>
    <nc r="D171">
      <v>68575</v>
    </nc>
  </rcc>
  <rcc rId="16412" sId="5">
    <oc r="D172">
      <v>38265</v>
    </oc>
    <nc r="D172">
      <v>38505</v>
    </nc>
  </rcc>
  <rcc rId="16413" sId="5">
    <oc r="D173">
      <v>17215</v>
    </oc>
    <nc r="D173">
      <v>17590</v>
    </nc>
  </rcc>
  <rcc rId="16414" sId="5">
    <oc r="D174">
      <v>8820</v>
    </oc>
    <nc r="D174">
      <v>8980</v>
    </nc>
  </rcc>
  <rcc rId="16415" sId="5">
    <oc r="D175">
      <v>50950</v>
    </oc>
    <nc r="D175">
      <v>50955</v>
    </nc>
  </rcc>
  <rcc rId="16416" sId="5">
    <oc r="D176">
      <v>43925</v>
    </oc>
    <nc r="D176">
      <v>44040</v>
    </nc>
  </rcc>
  <rcc rId="16417" sId="5">
    <oc r="D177">
      <v>29720</v>
    </oc>
    <nc r="D177">
      <v>30170</v>
    </nc>
  </rcc>
  <rcc rId="16418" sId="5">
    <oc r="D178">
      <v>124690</v>
    </oc>
    <nc r="D178">
      <v>125370</v>
    </nc>
  </rcc>
  <rcc rId="16419" sId="5">
    <oc r="D179">
      <v>45990</v>
    </oc>
    <nc r="D179">
      <v>46605</v>
    </nc>
  </rcc>
  <rcc rId="16420" sId="5">
    <oc r="D180">
      <v>37225</v>
    </oc>
    <nc r="D180">
      <v>37425</v>
    </nc>
  </rcc>
  <rcc rId="16421" sId="5">
    <oc r="D181">
      <v>8350</v>
    </oc>
    <nc r="D181">
      <v>8640</v>
    </nc>
  </rcc>
  <rcc rId="16422" sId="5">
    <oc r="D182">
      <v>7450</v>
    </oc>
    <nc r="D182">
      <v>7625</v>
    </nc>
  </rcc>
  <rcc rId="16423" sId="5">
    <oc r="D183">
      <v>30020</v>
    </oc>
    <nc r="D183">
      <v>30210</v>
    </nc>
  </rcc>
  <rcc rId="16424" sId="5">
    <oc r="D184">
      <v>20735</v>
    </oc>
    <nc r="D184">
      <v>21100</v>
    </nc>
  </rcc>
  <rcc rId="16425" sId="5">
    <oc r="D185">
      <v>9060</v>
    </oc>
    <nc r="D185">
      <v>9265</v>
    </nc>
  </rcc>
  <rcc rId="16426" sId="5">
    <oc r="D186">
      <v>16400</v>
    </oc>
    <nc r="D186">
      <v>16695</v>
    </nc>
  </rcc>
  <rcc rId="16427" sId="5">
    <oc r="D187">
      <v>39895</v>
    </oc>
    <nc r="D187">
      <v>39975</v>
    </nc>
  </rcc>
  <rcc rId="16428" sId="5">
    <oc r="D188">
      <v>11755</v>
    </oc>
    <nc r="D188">
      <v>12065</v>
    </nc>
  </rcc>
  <rcc rId="16429" sId="5">
    <oc r="D189">
      <v>119205</v>
    </oc>
    <nc r="D189">
      <v>120030</v>
    </nc>
  </rcc>
  <rcc rId="16430" sId="5">
    <oc r="D190">
      <v>4665</v>
    </oc>
    <nc r="D190">
      <v>4990</v>
    </nc>
  </rcc>
  <rcc rId="16431" sId="5">
    <oc r="D191">
      <v>21845</v>
    </oc>
    <nc r="D191">
      <v>22380</v>
    </nc>
  </rcc>
  <rcc rId="16432" sId="5">
    <oc r="D192">
      <v>30295</v>
    </oc>
    <nc r="D192">
      <v>30915</v>
    </nc>
  </rcc>
  <rcc rId="16433" sId="5">
    <oc r="D193">
      <v>21895</v>
    </oc>
    <nc r="D193">
      <v>22470</v>
    </nc>
  </rcc>
  <rcc rId="16434" sId="5">
    <oc r="D195">
      <v>8715</v>
    </oc>
    <nc r="D195">
      <v>8830</v>
    </nc>
  </rcc>
  <rcc rId="16435" sId="5">
    <oc r="D196">
      <v>12710</v>
    </oc>
    <nc r="D196">
      <v>14170</v>
    </nc>
  </rcc>
  <rcc rId="16436" sId="5">
    <oc r="D197">
      <v>8320</v>
    </oc>
    <nc r="D197">
      <v>8485</v>
    </nc>
  </rcc>
  <rcc rId="16437" sId="5">
    <oc r="D198">
      <v>16205</v>
    </oc>
    <nc r="D198">
      <v>16380</v>
    </nc>
  </rcc>
  <rcc rId="16438" sId="5">
    <oc r="D199">
      <v>16110</v>
    </oc>
    <nc r="D199">
      <v>16135</v>
    </nc>
  </rcc>
  <rcc rId="16439" sId="5">
    <oc r="D200">
      <v>20995</v>
    </oc>
    <nc r="D200">
      <v>21250</v>
    </nc>
  </rcc>
  <rcc rId="16440" sId="5">
    <oc r="D201">
      <v>13715</v>
    </oc>
    <nc r="D201">
      <v>13985</v>
    </nc>
  </rcc>
  <rcc rId="16441" sId="5">
    <oc r="E6">
      <v>12740</v>
    </oc>
    <nc r="E6"/>
  </rcc>
  <rcc rId="16442" sId="5">
    <oc r="E7">
      <v>5160</v>
    </oc>
    <nc r="E7"/>
  </rcc>
  <rcc rId="16443" sId="5">
    <oc r="E8">
      <v>11415</v>
    </oc>
    <nc r="E8"/>
  </rcc>
  <rcc rId="16444" sId="5">
    <oc r="E9">
      <v>8290</v>
    </oc>
    <nc r="E9"/>
  </rcc>
  <rcc rId="16445" sId="5">
    <oc r="E10">
      <v>17500</v>
    </oc>
    <nc r="E10"/>
  </rcc>
  <rcc rId="16446" sId="5">
    <oc r="E11">
      <v>45090</v>
    </oc>
    <nc r="E11"/>
  </rcc>
  <rcc rId="16447" sId="5">
    <oc r="E12">
      <v>16810</v>
    </oc>
    <nc r="E12"/>
  </rcc>
  <rcc rId="16448" sId="5">
    <oc r="E13">
      <v>12610</v>
    </oc>
    <nc r="E13"/>
  </rcc>
  <rcc rId="16449" sId="5">
    <oc r="E14">
      <v>68550</v>
    </oc>
    <nc r="E14"/>
  </rcc>
  <rcc rId="16450" sId="5">
    <oc r="E15">
      <v>19570</v>
    </oc>
    <nc r="E15"/>
  </rcc>
  <rcc rId="16451" sId="5">
    <oc r="E16">
      <v>5315</v>
    </oc>
    <nc r="E16"/>
  </rcc>
  <rcc rId="16452" sId="5">
    <oc r="E17">
      <v>31830</v>
    </oc>
    <nc r="E17"/>
  </rcc>
  <rcc rId="16453" sId="5">
    <oc r="E18">
      <v>16085</v>
    </oc>
    <nc r="E18"/>
  </rcc>
  <rcc rId="16454" sId="5">
    <oc r="E19">
      <v>10275</v>
    </oc>
    <nc r="E19"/>
  </rcc>
  <rcc rId="16455" sId="5">
    <oc r="E20">
      <v>49315</v>
    </oc>
    <nc r="E20"/>
  </rcc>
  <rcc rId="16456" sId="5">
    <oc r="E21">
      <v>68300</v>
    </oc>
    <nc r="E21"/>
  </rcc>
  <rcc rId="16457" sId="5">
    <oc r="E22">
      <v>49285</v>
    </oc>
    <nc r="E22"/>
  </rcc>
  <rcc rId="16458" sId="5">
    <oc r="E23">
      <v>10040</v>
    </oc>
    <nc r="E23"/>
  </rcc>
  <rcc rId="16459" sId="5">
    <oc r="E24">
      <v>6860</v>
    </oc>
    <nc r="E24"/>
  </rcc>
  <rcc rId="16460" sId="5">
    <oc r="E25">
      <v>14405</v>
    </oc>
    <nc r="E25"/>
  </rcc>
  <rcc rId="16461" sId="5">
    <oc r="E26">
      <v>8370</v>
    </oc>
    <nc r="E26"/>
  </rcc>
  <rcc rId="16462" sId="5">
    <oc r="E27">
      <v>1405</v>
    </oc>
    <nc r="E27"/>
  </rcc>
  <rcc rId="16463" sId="5">
    <oc r="E28">
      <v>4810</v>
    </oc>
    <nc r="E28"/>
  </rcc>
  <rcc rId="16464" sId="5">
    <oc r="E29">
      <v>17675</v>
    </oc>
    <nc r="E29"/>
  </rcc>
  <rcc rId="16465" sId="5">
    <oc r="E30">
      <v>59160</v>
    </oc>
    <nc r="E30"/>
  </rcc>
  <rcc rId="16466" sId="5">
    <oc r="E31">
      <v>17835</v>
    </oc>
    <nc r="E31"/>
  </rcc>
  <rcc rId="16467" sId="5">
    <oc r="E32">
      <v>17630</v>
    </oc>
    <nc r="E32"/>
  </rcc>
  <rcc rId="16468" sId="5">
    <oc r="E33">
      <v>53990</v>
    </oc>
    <nc r="E33"/>
  </rcc>
  <rcc rId="16469" sId="5">
    <oc r="E34">
      <v>12525</v>
    </oc>
    <nc r="E34"/>
  </rcc>
  <rcc rId="16470" sId="5">
    <oc r="E35">
      <v>9925</v>
    </oc>
    <nc r="E35"/>
  </rcc>
  <rcc rId="16471" sId="5">
    <oc r="E36">
      <v>66940</v>
    </oc>
    <nc r="E36"/>
  </rcc>
  <rcc rId="16472" sId="5">
    <oc r="E37">
      <v>24770</v>
    </oc>
    <nc r="E37"/>
  </rcc>
  <rcc rId="16473" sId="5">
    <oc r="E38">
      <v>88315</v>
    </oc>
    <nc r="E38"/>
  </rcc>
  <rcc rId="16474" sId="5">
    <oc r="E39">
      <v>10555</v>
    </oc>
    <nc r="E39"/>
  </rcc>
  <rcc rId="16475" sId="5">
    <oc r="E40">
      <v>62970</v>
    </oc>
    <nc r="E40"/>
  </rcc>
  <rcc rId="16476" sId="5">
    <oc r="E41">
      <v>17050</v>
    </oc>
    <nc r="E41"/>
  </rcc>
  <rcc rId="16477" sId="5">
    <oc r="E42">
      <v>104940</v>
    </oc>
    <nc r="E42"/>
  </rcc>
  <rcc rId="16478" sId="5">
    <oc r="E43">
      <v>12270</v>
    </oc>
    <nc r="E43"/>
  </rcc>
  <rcc rId="16479" sId="5">
    <oc r="E44">
      <v>23005</v>
    </oc>
    <nc r="E44"/>
  </rcc>
  <rcc rId="16480" sId="5">
    <oc r="E45">
      <v>18545</v>
    </oc>
    <nc r="E45"/>
  </rcc>
  <rcc rId="16481" sId="5">
    <oc r="E46">
      <v>30575</v>
    </oc>
    <nc r="E46"/>
  </rcc>
  <rcc rId="16482" sId="5">
    <oc r="E47">
      <v>8135</v>
    </oc>
    <nc r="E47"/>
  </rcc>
  <rcc rId="16483" sId="5">
    <oc r="E48">
      <v>24175</v>
    </oc>
    <nc r="E48"/>
  </rcc>
  <rcc rId="16484" sId="5">
    <oc r="E49">
      <v>32580</v>
    </oc>
    <nc r="E49"/>
  </rcc>
  <rcc rId="16485" sId="5">
    <oc r="E50">
      <v>18050</v>
    </oc>
    <nc r="E50"/>
  </rcc>
  <rcc rId="16486" sId="5">
    <oc r="E52">
      <v>20450</v>
    </oc>
    <nc r="E52"/>
  </rcc>
  <rcc rId="16487" sId="5">
    <oc r="E53">
      <v>35755</v>
    </oc>
    <nc r="E53"/>
  </rcc>
  <rcc rId="16488" sId="5">
    <oc r="E54">
      <v>38510</v>
    </oc>
    <nc r="E54"/>
  </rcc>
  <rcc rId="16489" sId="5">
    <oc r="E55">
      <v>5910</v>
    </oc>
    <nc r="E55"/>
  </rcc>
  <rcc rId="16490" sId="5">
    <oc r="E56">
      <v>253550</v>
    </oc>
    <nc r="E56"/>
  </rcc>
  <rcc rId="16491" sId="5">
    <oc r="E57">
      <v>31305</v>
    </oc>
    <nc r="E57"/>
  </rcc>
  <rcc rId="16492" sId="5">
    <oc r="E58">
      <v>3850</v>
    </oc>
    <nc r="E58"/>
  </rcc>
  <rcc rId="16493" sId="5">
    <oc r="E59">
      <v>65850</v>
    </oc>
    <nc r="E59"/>
  </rcc>
  <rcc rId="16494" sId="5">
    <oc r="E61">
      <v>2765</v>
    </oc>
    <nc r="E61"/>
  </rcc>
  <rcc rId="16495" sId="5">
    <oc r="E62">
      <v>7630</v>
    </oc>
    <nc r="E62"/>
  </rcc>
  <rcc rId="16496" sId="5">
    <oc r="E64">
      <v>17590</v>
    </oc>
    <nc r="E64"/>
  </rcc>
  <rcc rId="16497" sId="5">
    <oc r="E65">
      <v>5785</v>
    </oc>
    <nc r="E65"/>
  </rcc>
  <rcc rId="16498" sId="5">
    <oc r="E66">
      <v>21265</v>
    </oc>
    <nc r="E66"/>
  </rcc>
  <rcc rId="16499" sId="5">
    <oc r="E67">
      <v>24155</v>
    </oc>
    <nc r="E67"/>
  </rcc>
  <rcc rId="16500" sId="5">
    <oc r="E68">
      <v>5140</v>
    </oc>
    <nc r="E68"/>
  </rcc>
  <rcc rId="16501" sId="5">
    <oc r="E70">
      <v>20050</v>
    </oc>
    <nc r="E70"/>
  </rcc>
  <rcc rId="16502" sId="5">
    <oc r="E71">
      <v>34415</v>
    </oc>
    <nc r="E71"/>
  </rcc>
  <rcc rId="16503" sId="5">
    <oc r="E72">
      <v>31105</v>
    </oc>
    <nc r="E72"/>
  </rcc>
  <rcc rId="16504" sId="5">
    <oc r="E73">
      <v>3110</v>
    </oc>
    <nc r="E73"/>
  </rcc>
  <rcc rId="16505" sId="5">
    <oc r="E74">
      <v>4155</v>
    </oc>
    <nc r="E74"/>
  </rcc>
  <rcc rId="16506" sId="5">
    <oc r="E75">
      <v>5050</v>
    </oc>
    <nc r="E75"/>
  </rcc>
  <rcc rId="16507" sId="5">
    <oc r="E76">
      <v>51755</v>
    </oc>
    <nc r="E76"/>
  </rcc>
  <rcc rId="16508" sId="5">
    <oc r="E77">
      <v>10975</v>
    </oc>
    <nc r="E77"/>
  </rcc>
  <rcc rId="16509" sId="5">
    <oc r="E78">
      <v>10960</v>
    </oc>
    <nc r="E78"/>
  </rcc>
  <rcc rId="16510" sId="5">
    <oc r="E79">
      <v>6935</v>
    </oc>
    <nc r="E79"/>
  </rcc>
  <rcc rId="16511" sId="5">
    <oc r="E80">
      <v>5340</v>
    </oc>
    <nc r="E80"/>
  </rcc>
  <rcc rId="16512" sId="5">
    <oc r="E81">
      <v>9765</v>
    </oc>
    <nc r="E81"/>
  </rcc>
  <rcc rId="16513" sId="5">
    <oc r="E82">
      <v>1695</v>
    </oc>
    <nc r="E82"/>
  </rcc>
  <rcc rId="16514" sId="5">
    <oc r="E83">
      <v>14910</v>
    </oc>
    <nc r="E83"/>
  </rcc>
  <rcc rId="16515" sId="5">
    <oc r="E84">
      <v>100</v>
    </oc>
    <nc r="E84"/>
  </rcc>
  <rcc rId="16516" sId="5">
    <oc r="E85">
      <v>24895</v>
    </oc>
    <nc r="E85"/>
  </rcc>
  <rcc rId="16517" sId="5">
    <oc r="E86">
      <v>26645</v>
    </oc>
    <nc r="E86"/>
  </rcc>
  <rcc rId="16518" sId="5">
    <oc r="E87">
      <v>8240</v>
    </oc>
    <nc r="E87"/>
  </rcc>
  <rcc rId="16519" sId="5">
    <oc r="E88">
      <v>2955</v>
    </oc>
    <nc r="E88"/>
  </rcc>
  <rcc rId="16520" sId="5">
    <oc r="E89">
      <v>29440</v>
    </oc>
    <nc r="E89"/>
  </rcc>
  <rcc rId="16521" sId="5">
    <oc r="E90">
      <v>26615</v>
    </oc>
    <nc r="E90"/>
  </rcc>
  <rcc rId="16522" sId="5">
    <oc r="E91">
      <v>62250</v>
    </oc>
    <nc r="E91"/>
  </rcc>
  <rcc rId="16523" sId="5">
    <oc r="E92">
      <v>39125</v>
    </oc>
    <nc r="E92"/>
  </rcc>
  <rcc rId="16524" sId="5">
    <oc r="E94">
      <v>14930</v>
    </oc>
    <nc r="E94"/>
  </rcc>
  <rcc rId="16525" sId="5">
    <oc r="E95">
      <v>17715</v>
    </oc>
    <nc r="E95"/>
  </rcc>
  <rcc rId="16526" sId="5">
    <oc r="E96">
      <v>6240</v>
    </oc>
    <nc r="E96"/>
  </rcc>
  <rcc rId="16527" sId="5">
    <oc r="E97">
      <v>31615</v>
    </oc>
    <nc r="E97"/>
  </rcc>
  <rcc rId="16528" sId="5">
    <oc r="E98">
      <v>7465</v>
    </oc>
    <nc r="E98"/>
  </rcc>
  <rcc rId="16529" sId="5">
    <oc r="E99">
      <v>41115</v>
    </oc>
    <nc r="E99"/>
  </rcc>
  <rcc rId="16530" sId="5">
    <oc r="E100">
      <v>29105</v>
    </oc>
    <nc r="E100"/>
  </rcc>
  <rcc rId="16531" sId="5">
    <oc r="E101">
      <v>27165</v>
    </oc>
    <nc r="E101"/>
  </rcc>
  <rcc rId="16532" sId="5">
    <oc r="E102">
      <v>14690</v>
    </oc>
    <nc r="E102"/>
  </rcc>
  <rcc rId="16533" sId="5">
    <oc r="E103">
      <v>13145</v>
    </oc>
    <nc r="E103"/>
  </rcc>
  <rcc rId="16534" sId="5">
    <oc r="E104">
      <v>22820</v>
    </oc>
    <nc r="E104"/>
  </rcc>
  <rcc rId="16535" sId="5">
    <oc r="E105">
      <v>3180</v>
    </oc>
    <nc r="E105"/>
  </rcc>
  <rcc rId="16536" sId="5">
    <oc r="E106">
      <v>7980</v>
    </oc>
    <nc r="E106"/>
  </rcc>
  <rcc rId="16537" sId="5">
    <oc r="E107">
      <v>5480</v>
    </oc>
    <nc r="E107"/>
  </rcc>
  <rcc rId="16538" sId="5">
    <oc r="E108">
      <v>95845</v>
    </oc>
    <nc r="E108"/>
  </rcc>
  <rcc rId="16539" sId="5">
    <oc r="E109">
      <v>34940</v>
    </oc>
    <nc r="E109"/>
  </rcc>
  <rcc rId="16540" sId="5">
    <oc r="E110">
      <v>10615</v>
    </oc>
    <nc r="E110"/>
  </rcc>
  <rcc rId="16541" sId="5">
    <oc r="E111">
      <v>22845</v>
    </oc>
    <nc r="E111"/>
  </rcc>
  <rcc rId="16542" sId="5">
    <oc r="E112">
      <v>4145</v>
    </oc>
    <nc r="E112"/>
  </rcc>
  <rcc rId="16543" sId="5">
    <oc r="E113">
      <v>18045</v>
    </oc>
    <nc r="E113"/>
  </rcc>
  <rcc rId="16544" sId="5">
    <oc r="E114">
      <v>9965</v>
    </oc>
    <nc r="E114"/>
  </rcc>
  <rcc rId="16545" sId="5">
    <oc r="E115">
      <v>45115</v>
    </oc>
    <nc r="E115"/>
  </rcc>
  <rcc rId="16546" sId="5">
    <oc r="E116">
      <v>34755</v>
    </oc>
    <nc r="E116"/>
  </rcc>
  <rcc rId="16547" sId="5">
    <oc r="E117">
      <v>94225</v>
    </oc>
    <nc r="E117"/>
  </rcc>
  <rcc rId="16548" sId="5">
    <oc r="E118">
      <v>37385</v>
    </oc>
    <nc r="E118"/>
  </rcc>
  <rcc rId="16549" sId="5">
    <oc r="E119">
      <v>970</v>
    </oc>
    <nc r="E119"/>
  </rcc>
  <rcc rId="16550" sId="5">
    <oc r="E120">
      <v>85120</v>
    </oc>
    <nc r="E120"/>
  </rcc>
  <rcc rId="16551" sId="5">
    <oc r="E121">
      <v>81965</v>
    </oc>
    <nc r="E121"/>
  </rcc>
  <rcc rId="16552" sId="5">
    <oc r="E122">
      <v>15060</v>
    </oc>
    <nc r="E122"/>
  </rcc>
  <rcc rId="16553" sId="5">
    <oc r="E123">
      <v>4625</v>
    </oc>
    <nc r="E123"/>
  </rcc>
  <rcc rId="16554" sId="5">
    <oc r="E124">
      <v>7415</v>
    </oc>
    <nc r="E124"/>
  </rcc>
  <rcc rId="16555" sId="5">
    <oc r="E125">
      <v>8760</v>
    </oc>
    <nc r="E125"/>
  </rcc>
  <rcc rId="16556" sId="5">
    <oc r="E126">
      <v>29220</v>
    </oc>
    <nc r="E126"/>
  </rcc>
  <rcc rId="16557" sId="5">
    <oc r="E127">
      <v>55725</v>
    </oc>
    <nc r="E127"/>
  </rcc>
  <rcc rId="16558" sId="5">
    <oc r="E128">
      <v>6570</v>
    </oc>
    <nc r="E128"/>
  </rcc>
  <rcc rId="16559" sId="5">
    <oc r="E129">
      <v>14660</v>
    </oc>
    <nc r="E129"/>
  </rcc>
  <rcc rId="16560" sId="5">
    <oc r="E130">
      <v>10220</v>
    </oc>
    <nc r="E130"/>
  </rcc>
  <rcc rId="16561" sId="5">
    <oc r="E131">
      <v>7555</v>
    </oc>
    <nc r="E131"/>
  </rcc>
  <rcc rId="16562" sId="5">
    <oc r="E132">
      <v>8850</v>
    </oc>
    <nc r="E132"/>
  </rcc>
  <rcc rId="16563" sId="5">
    <oc r="E133">
      <v>17990</v>
    </oc>
    <nc r="E133"/>
  </rcc>
  <rcc rId="16564" sId="5">
    <oc r="E134">
      <v>16780</v>
    </oc>
    <nc r="E134"/>
  </rcc>
  <rcc rId="16565" sId="5">
    <oc r="E135">
      <v>29690</v>
    </oc>
    <nc r="E135"/>
  </rcc>
  <rcc rId="16566" sId="5">
    <oc r="E136">
      <v>56845</v>
    </oc>
    <nc r="E136"/>
  </rcc>
  <rcc rId="16567" sId="5">
    <oc r="E137">
      <v>27390</v>
    </oc>
    <nc r="E137"/>
  </rcc>
  <rcc rId="16568" sId="5">
    <oc r="E138">
      <v>26375</v>
    </oc>
    <nc r="E138"/>
  </rcc>
  <rcc rId="16569" sId="5">
    <oc r="E139">
      <v>39505</v>
    </oc>
    <nc r="E139"/>
  </rcc>
  <rcc rId="16570" sId="5">
    <oc r="E140">
      <v>17765</v>
    </oc>
    <nc r="E140"/>
  </rcc>
  <rcc rId="16571" sId="5">
    <oc r="E141">
      <v>7800</v>
    </oc>
    <nc r="E141"/>
  </rcc>
  <rcc rId="16572" sId="5">
    <oc r="E142">
      <v>24915</v>
    </oc>
    <nc r="E142"/>
  </rcc>
  <rcc rId="16573" sId="5">
    <oc r="E143">
      <v>40690</v>
    </oc>
    <nc r="E143"/>
  </rcc>
  <rcc rId="16574" sId="5">
    <oc r="E144">
      <v>53440</v>
    </oc>
    <nc r="E144"/>
  </rcc>
  <rcc rId="16575" sId="5">
    <oc r="E145">
      <v>9250</v>
    </oc>
    <nc r="E145"/>
  </rcc>
  <rcc rId="16576" sId="5">
    <oc r="E146">
      <v>10725</v>
    </oc>
    <nc r="E146"/>
  </rcc>
  <rcc rId="16577" sId="5">
    <oc r="E147">
      <v>27230</v>
    </oc>
    <nc r="E147"/>
  </rcc>
  <rcc rId="16578" sId="5">
    <oc r="E148">
      <v>12675</v>
    </oc>
    <nc r="E148"/>
  </rcc>
  <rcc rId="16579" sId="5">
    <oc r="E149">
      <v>39285</v>
    </oc>
    <nc r="E149"/>
  </rcc>
  <rcc rId="16580" sId="5">
    <oc r="E150">
      <v>37945</v>
    </oc>
    <nc r="E150"/>
  </rcc>
  <rcc rId="16581" sId="5">
    <oc r="E151">
      <v>42970</v>
    </oc>
    <nc r="E151"/>
  </rcc>
  <rcc rId="16582" sId="5">
    <oc r="E152">
      <v>22185</v>
    </oc>
    <nc r="E152"/>
  </rcc>
  <rcc rId="16583" sId="5">
    <oc r="E153">
      <v>1405</v>
    </oc>
    <nc r="E153"/>
  </rcc>
  <rcc rId="16584" sId="5">
    <oc r="E154">
      <v>27700</v>
    </oc>
    <nc r="E154"/>
  </rcc>
  <rcc rId="16585" sId="5">
    <oc r="E155">
      <v>71920</v>
    </oc>
    <nc r="E155"/>
  </rcc>
  <rcc rId="16586" sId="5">
    <oc r="E156">
      <v>22455</v>
    </oc>
    <nc r="E156"/>
  </rcc>
  <rcc rId="16587" sId="5">
    <oc r="E157">
      <v>34445</v>
    </oc>
    <nc r="E157"/>
  </rcc>
  <rcc rId="16588" sId="5">
    <oc r="E158">
      <v>3030</v>
    </oc>
    <nc r="E158"/>
  </rcc>
  <rcc rId="16589" sId="5">
    <oc r="E159">
      <v>6855</v>
    </oc>
    <nc r="E159"/>
  </rcc>
  <rcc rId="16590" sId="5">
    <oc r="E160">
      <v>10640</v>
    </oc>
    <nc r="E160"/>
  </rcc>
  <rcc rId="16591" sId="5">
    <oc r="E161">
      <v>90825</v>
    </oc>
    <nc r="E161"/>
  </rcc>
  <rcc rId="16592" sId="5">
    <oc r="E162">
      <v>69365</v>
    </oc>
    <nc r="E162"/>
  </rcc>
  <rcc rId="16593" sId="5">
    <oc r="E163">
      <v>17880</v>
    </oc>
    <nc r="E163"/>
  </rcc>
  <rcc rId="16594" sId="5">
    <oc r="E164">
      <v>46355</v>
    </oc>
    <nc r="E164"/>
  </rcc>
  <rcc rId="16595" sId="5">
    <oc r="E165">
      <v>28880</v>
    </oc>
    <nc r="E165"/>
  </rcc>
  <rcc rId="16596" sId="5">
    <oc r="E166">
      <v>21675</v>
    </oc>
    <nc r="E166"/>
  </rcc>
  <rcc rId="16597" sId="5">
    <oc r="E167">
      <v>50510</v>
    </oc>
    <nc r="E167"/>
  </rcc>
  <rcc rId="16598" sId="5">
    <oc r="E168">
      <v>12530</v>
    </oc>
    <nc r="E168"/>
  </rcc>
  <rcc rId="16599" sId="5">
    <oc r="E169">
      <v>11985</v>
    </oc>
    <nc r="E169"/>
  </rcc>
  <rcc rId="16600" sId="5">
    <oc r="E170">
      <v>9075</v>
    </oc>
    <nc r="E170"/>
  </rcc>
  <rcc rId="16601" sId="5">
    <oc r="E171">
      <v>68575</v>
    </oc>
    <nc r="E171"/>
  </rcc>
  <rcc rId="16602" sId="5">
    <oc r="E172">
      <v>38505</v>
    </oc>
    <nc r="E172"/>
  </rcc>
  <rcc rId="16603" sId="5">
    <oc r="E173">
      <v>17590</v>
    </oc>
    <nc r="E173"/>
  </rcc>
  <rcc rId="16604" sId="5">
    <oc r="E174">
      <v>8980</v>
    </oc>
    <nc r="E174"/>
  </rcc>
  <rcc rId="16605" sId="5">
    <oc r="E175">
      <v>50955</v>
    </oc>
    <nc r="E175"/>
  </rcc>
  <rcc rId="16606" sId="5">
    <oc r="E176">
      <v>44040</v>
    </oc>
    <nc r="E176"/>
  </rcc>
  <rcc rId="16607" sId="5">
    <oc r="E177">
      <v>30170</v>
    </oc>
    <nc r="E177"/>
  </rcc>
  <rcc rId="16608" sId="5">
    <oc r="E178">
      <v>125370</v>
    </oc>
    <nc r="E178"/>
  </rcc>
  <rcc rId="16609" sId="5">
    <oc r="E179">
      <v>46605</v>
    </oc>
    <nc r="E179"/>
  </rcc>
  <rcc rId="16610" sId="5">
    <oc r="E180">
      <v>37425</v>
    </oc>
    <nc r="E180"/>
  </rcc>
  <rcc rId="16611" sId="5">
    <oc r="E181">
      <v>8640</v>
    </oc>
    <nc r="E181"/>
  </rcc>
  <rcc rId="16612" sId="5">
    <oc r="E182">
      <v>7625</v>
    </oc>
    <nc r="E182"/>
  </rcc>
  <rcc rId="16613" sId="5">
    <oc r="E183">
      <v>30210</v>
    </oc>
    <nc r="E183"/>
  </rcc>
  <rcc rId="16614" sId="5">
    <oc r="E184">
      <v>21100</v>
    </oc>
    <nc r="E184"/>
  </rcc>
  <rcc rId="16615" sId="5">
    <oc r="E185">
      <v>9265</v>
    </oc>
    <nc r="E185"/>
  </rcc>
  <rcc rId="16616" sId="5">
    <oc r="E186">
      <v>16695</v>
    </oc>
    <nc r="E186"/>
  </rcc>
  <rcc rId="16617" sId="5">
    <oc r="E187">
      <v>39975</v>
    </oc>
    <nc r="E187"/>
  </rcc>
  <rcc rId="16618" sId="5">
    <oc r="E188">
      <v>12065</v>
    </oc>
    <nc r="E188"/>
  </rcc>
  <rcc rId="16619" sId="5">
    <oc r="E189">
      <v>120030</v>
    </oc>
    <nc r="E189"/>
  </rcc>
  <rcc rId="16620" sId="5">
    <oc r="E190">
      <v>4990</v>
    </oc>
    <nc r="E190"/>
  </rcc>
  <rcc rId="16621" sId="5">
    <oc r="E191">
      <v>22380</v>
    </oc>
    <nc r="E191"/>
  </rcc>
  <rcc rId="16622" sId="5">
    <oc r="E192">
      <v>30915</v>
    </oc>
    <nc r="E192"/>
  </rcc>
  <rcc rId="16623" sId="5">
    <oc r="E193">
      <v>22470</v>
    </oc>
    <nc r="E193"/>
  </rcc>
  <rcc rId="16624" sId="5">
    <oc r="E194">
      <v>10225</v>
    </oc>
    <nc r="E194"/>
  </rcc>
  <rcc rId="16625" sId="5">
    <oc r="E195">
      <v>8830</v>
    </oc>
    <nc r="E195"/>
  </rcc>
  <rcc rId="16626" sId="5">
    <oc r="E196">
      <v>14170</v>
    </oc>
    <nc r="E196"/>
  </rcc>
  <rcc rId="16627" sId="5">
    <oc r="E197">
      <v>8485</v>
    </oc>
    <nc r="E197"/>
  </rcc>
  <rcc rId="16628" sId="5">
    <oc r="E198">
      <v>16380</v>
    </oc>
    <nc r="E198"/>
  </rcc>
  <rcc rId="16629" sId="5">
    <oc r="E199">
      <v>16135</v>
    </oc>
    <nc r="E199"/>
  </rcc>
  <rcc rId="16630" sId="5">
    <oc r="E200">
      <v>21250</v>
    </oc>
    <nc r="E200"/>
  </rcc>
  <rcc rId="16631" sId="5">
    <oc r="E201">
      <v>13985</v>
    </oc>
    <nc r="E201"/>
  </rcc>
  <rcc rId="16632" sId="5">
    <oc r="G7" t="inlineStr">
      <is>
        <t>на продаже</t>
      </is>
    </oc>
    <nc r="G7"/>
  </rcc>
  <rcc rId="16633" sId="6">
    <oc r="E1" t="inlineStr">
      <is>
        <t>Сентябрь</t>
      </is>
    </oc>
    <nc r="E1" t="inlineStr">
      <is>
        <t>Октябрь</t>
      </is>
    </nc>
  </rcc>
  <rcc rId="16634" sId="6" numFmtId="19">
    <oc r="D6">
      <v>44797</v>
    </oc>
    <nc r="D6">
      <v>44828</v>
    </nc>
  </rcc>
  <rcc rId="16635" sId="6" numFmtId="19">
    <oc r="E6">
      <v>44827</v>
    </oc>
    <nc r="E6">
      <v>44858</v>
    </nc>
  </rcc>
  <rcc rId="16636" sId="6">
    <oc r="D7">
      <v>8497</v>
    </oc>
    <nc r="D7">
      <v>8605</v>
    </nc>
  </rcc>
  <rcc rId="16637" sId="6">
    <oc r="D8">
      <v>13130</v>
    </oc>
    <nc r="D8">
      <v>13673</v>
    </nc>
  </rcc>
  <rcc rId="16638" sId="6">
    <oc r="D10">
      <v>34505</v>
    </oc>
    <nc r="D10">
      <v>36251</v>
    </nc>
  </rcc>
  <rcc rId="16639" sId="6">
    <oc r="D11">
      <v>37580</v>
    </oc>
    <nc r="D11">
      <v>38310</v>
    </nc>
  </rcc>
  <rcc rId="16640" sId="6">
    <oc r="D12">
      <v>22824</v>
    </oc>
    <nc r="D12">
      <v>23173</v>
    </nc>
  </rcc>
  <rcc rId="16641" sId="6">
    <oc r="D15">
      <v>9715</v>
    </oc>
    <nc r="D15">
      <v>10036</v>
    </nc>
  </rcc>
  <rcc rId="16642" sId="6">
    <oc r="D16">
      <v>597</v>
    </oc>
    <nc r="D16">
      <v>619</v>
    </nc>
  </rcc>
  <rcc rId="16643" sId="6">
    <oc r="D17">
      <v>900</v>
    </oc>
    <nc r="D17">
      <v>943</v>
    </nc>
  </rcc>
  <rcc rId="16644" sId="6">
    <oc r="D20">
      <v>39817</v>
    </oc>
    <nc r="D20">
      <v>39899</v>
    </nc>
  </rcc>
  <rcc rId="16645" sId="6">
    <oc r="D21">
      <v>21441</v>
    </oc>
    <nc r="D21">
      <v>22024</v>
    </nc>
  </rcc>
  <rcc rId="16646" sId="6">
    <oc r="D23">
      <v>4752</v>
    </oc>
    <nc r="D23">
      <v>4968</v>
    </nc>
  </rcc>
  <rcc rId="16647" sId="6">
    <oc r="D24">
      <v>25750</v>
    </oc>
    <nc r="D24">
      <v>25850</v>
    </nc>
  </rcc>
  <rcc rId="16648" sId="6">
    <oc r="D25">
      <v>15517</v>
    </oc>
    <nc r="D25">
      <v>15587</v>
    </nc>
  </rcc>
  <rcc rId="16649" sId="6">
    <oc r="D26">
      <v>24556</v>
    </oc>
    <nc r="D26">
      <v>24624</v>
    </nc>
  </rcc>
  <rcc rId="16650" sId="6">
    <oc r="D27" t="inlineStr">
      <is>
        <t xml:space="preserve"> </t>
      </is>
    </oc>
    <nc r="D27"/>
  </rcc>
  <rcc rId="16651" sId="6">
    <oc r="D30">
      <v>5190</v>
    </oc>
    <nc r="D30">
      <v>5338</v>
    </nc>
  </rcc>
  <rcc rId="16652" sId="6">
    <oc r="D32">
      <v>28145</v>
    </oc>
    <nc r="D32">
      <v>28845</v>
    </nc>
  </rcc>
  <rcc rId="16653" sId="6">
    <oc r="D33">
      <v>20050</v>
    </oc>
    <nc r="D33">
      <v>20683</v>
    </nc>
  </rcc>
  <rcc rId="16654" sId="6">
    <oc r="D34">
      <v>69162</v>
    </oc>
    <nc r="D34">
      <v>70900</v>
    </nc>
  </rcc>
  <rcc rId="16655" sId="6">
    <oc r="D37">
      <v>23783</v>
    </oc>
    <nc r="D37">
      <v>23956</v>
    </nc>
  </rcc>
  <rcc rId="16656" sId="6">
    <oc r="D39">
      <v>19406</v>
    </oc>
    <nc r="D39">
      <v>19471</v>
    </nc>
  </rcc>
  <rcc rId="16657" sId="6">
    <oc r="D40">
      <v>40062</v>
    </oc>
    <nc r="D40">
      <v>40131</v>
    </nc>
  </rcc>
  <rcc rId="16658" sId="6">
    <oc r="D41">
      <v>520</v>
    </oc>
    <nc r="D41">
      <v>536</v>
    </nc>
  </rcc>
  <rcc rId="16659" sId="6">
    <oc r="E7">
      <v>8605</v>
    </oc>
    <nc r="E7"/>
  </rcc>
  <rcc rId="16660" sId="6">
    <oc r="E8">
      <v>13673</v>
    </oc>
    <nc r="E8"/>
  </rcc>
  <rcc rId="16661" sId="6">
    <oc r="E9">
      <v>314</v>
    </oc>
    <nc r="E9"/>
  </rcc>
  <rcc rId="16662" sId="6">
    <oc r="E10">
      <v>36251</v>
    </oc>
    <nc r="E10"/>
  </rcc>
  <rcc rId="16663" sId="6">
    <oc r="E11">
      <v>38310</v>
    </oc>
    <nc r="E11"/>
  </rcc>
  <rcc rId="16664" sId="6">
    <oc r="E12">
      <v>23173</v>
    </oc>
    <nc r="E12"/>
  </rcc>
  <rcc rId="16665" sId="6">
    <oc r="E13">
      <v>1317</v>
    </oc>
    <nc r="E13"/>
  </rcc>
  <rcc rId="16666" sId="6">
    <oc r="E14">
      <v>1853</v>
    </oc>
    <nc r="E14"/>
  </rcc>
  <rcc rId="16667" sId="6">
    <oc r="E15">
      <v>10036</v>
    </oc>
    <nc r="E15"/>
  </rcc>
  <rcc rId="16668" sId="6">
    <oc r="E16">
      <v>619</v>
    </oc>
    <nc r="E16"/>
  </rcc>
  <rcc rId="16669" sId="6">
    <oc r="E17">
      <v>943</v>
    </oc>
    <nc r="E17"/>
  </rcc>
  <rcc rId="16670" sId="6">
    <oc r="E20">
      <v>39899</v>
    </oc>
    <nc r="E20"/>
  </rcc>
  <rcc rId="16671" sId="6">
    <oc r="E21">
      <v>22024</v>
    </oc>
    <nc r="E21"/>
  </rcc>
  <rcc rId="16672" sId="6">
    <oc r="E22">
      <v>31968</v>
    </oc>
    <nc r="E22"/>
  </rcc>
  <rcc rId="16673" sId="6">
    <oc r="E23">
      <v>4968</v>
    </oc>
    <nc r="E23"/>
  </rcc>
  <rcc rId="16674" sId="6">
    <oc r="E24">
      <v>25850</v>
    </oc>
    <nc r="E24"/>
  </rcc>
  <rcc rId="16675" sId="6">
    <oc r="E25">
      <v>15587</v>
    </oc>
    <nc r="E25"/>
  </rcc>
  <rcc rId="16676" sId="6">
    <oc r="E26">
      <v>24624</v>
    </oc>
    <nc r="E26"/>
  </rcc>
  <rcc rId="16677" sId="6">
    <oc r="E29">
      <v>57241</v>
    </oc>
    <nc r="E29"/>
  </rcc>
  <rcc rId="16678" sId="6">
    <oc r="E30">
      <v>5338</v>
    </oc>
    <nc r="E30"/>
  </rcc>
  <rcc rId="16679" sId="6">
    <oc r="E31">
      <v>22758</v>
    </oc>
    <nc r="E31"/>
  </rcc>
  <rcc rId="16680" sId="6">
    <oc r="E32">
      <v>28845</v>
    </oc>
    <nc r="E32"/>
  </rcc>
  <rcc rId="16681" sId="6">
    <oc r="E33">
      <v>20683</v>
    </oc>
    <nc r="E33"/>
  </rcc>
  <rcc rId="16682" sId="6">
    <oc r="E34">
      <v>70900</v>
    </oc>
    <nc r="E34"/>
  </rcc>
  <rcc rId="16683" sId="6">
    <oc r="E35">
      <v>1269</v>
    </oc>
    <nc r="E35"/>
  </rcc>
  <rcc rId="16684" sId="6">
    <oc r="E36">
      <v>8102</v>
    </oc>
    <nc r="E36"/>
  </rcc>
  <rcc rId="16685" sId="6">
    <oc r="E37">
      <v>23956</v>
    </oc>
    <nc r="E37"/>
  </rcc>
  <rcc rId="16686" sId="6">
    <oc r="E38">
      <v>1417</v>
    </oc>
    <nc r="E38"/>
  </rcc>
  <rcc rId="16687" sId="6">
    <oc r="E39">
      <v>19471</v>
    </oc>
    <nc r="E39"/>
  </rcc>
  <rcc rId="16688" sId="6">
    <oc r="E40">
      <v>40131</v>
    </oc>
    <nc r="E40"/>
  </rcc>
  <rcc rId="16689" sId="6">
    <oc r="E41">
      <v>536</v>
    </oc>
    <nc r="E41"/>
  </rcc>
  <rcc rId="16690" sId="6">
    <oc r="D51">
      <v>46520</v>
    </oc>
    <nc r="D51">
      <v>47490</v>
    </nc>
  </rcc>
  <rcc rId="16691" sId="6">
    <oc r="D52">
      <v>69864</v>
    </oc>
    <nc r="D52">
      <v>70897</v>
    </nc>
  </rcc>
  <rcc rId="16692" sId="6" odxf="1" dxf="1">
    <oc r="D53">
      <v>26698</v>
    </oc>
    <nc r="D53">
      <v>29460</v>
    </nc>
    <odxf/>
    <ndxf/>
  </rcc>
  <rfmt sheetId="6" sqref="D54" start="0" length="0">
    <dxf/>
  </rfmt>
  <rcc rId="16693" sId="6">
    <oc r="D58">
      <v>9071</v>
    </oc>
    <nc r="D58">
      <v>9374</v>
    </nc>
  </rcc>
  <rcc rId="16694" sId="6">
    <oc r="D59">
      <v>15061</v>
    </oc>
    <nc r="D59">
      <v>15467</v>
    </nc>
  </rcc>
  <rcc rId="16695" sId="6">
    <oc r="D60">
      <v>17322</v>
    </oc>
    <nc r="D60">
      <v>17880</v>
    </nc>
  </rcc>
  <rcc rId="16696" sId="6">
    <oc r="D61">
      <v>21830</v>
    </oc>
    <nc r="D61">
      <v>22298</v>
    </nc>
  </rcc>
  <rcc rId="16697" sId="6">
    <oc r="D62">
      <v>25310</v>
    </oc>
    <nc r="D62">
      <v>25675</v>
    </nc>
  </rcc>
  <rcc rId="16698" sId="6">
    <oc r="D63">
      <v>43134</v>
    </oc>
    <nc r="D63">
      <v>45567</v>
    </nc>
  </rcc>
  <rcc rId="16699" sId="6">
    <oc r="D65">
      <v>0</v>
    </oc>
    <nc r="D65">
      <v>1275</v>
    </nc>
  </rcc>
  <rcc rId="16700" sId="6">
    <oc r="D66">
      <v>28802</v>
    </oc>
    <nc r="D66">
      <v>29586</v>
    </nc>
  </rcc>
  <rcc rId="16701" sId="6">
    <oc r="D67">
      <v>75058</v>
    </oc>
    <nc r="D67">
      <v>77246</v>
    </nc>
  </rcc>
  <rcc rId="16702" sId="6">
    <oc r="D68">
      <v>12088</v>
    </oc>
    <nc r="D68">
      <v>12220</v>
    </nc>
  </rcc>
  <rcc rId="16703" sId="6">
    <oc r="D69">
      <v>4100</v>
    </oc>
    <nc r="D69">
      <v>4150</v>
    </nc>
  </rcc>
  <rcmt sheetId="6" cell="D69" guid="{00000000-0000-0000-0000-000000000000}" action="delete" author="HP"/>
  <rcc rId="16704" sId="6">
    <oc r="E51">
      <v>47490</v>
    </oc>
    <nc r="E51"/>
  </rcc>
  <rcc rId="16705" sId="6">
    <oc r="E52">
      <v>70897</v>
    </oc>
    <nc r="E52"/>
  </rcc>
  <rcc rId="16706" sId="6">
    <oc r="E53">
      <v>29460</v>
    </oc>
    <nc r="E53"/>
  </rcc>
  <rcc rId="16707" sId="6">
    <oc r="E55">
      <v>9405</v>
    </oc>
    <nc r="E55"/>
  </rcc>
  <rcc rId="16708" sId="6">
    <oc r="E56">
      <v>22282</v>
    </oc>
    <nc r="E56"/>
  </rcc>
  <rcc rId="16709" sId="6">
    <oc r="E57">
      <v>4437</v>
    </oc>
    <nc r="E57"/>
  </rcc>
  <rcc rId="16710" sId="6">
    <oc r="E58">
      <v>9374</v>
    </oc>
    <nc r="E58"/>
  </rcc>
  <rcc rId="16711" sId="6">
    <oc r="E59">
      <v>15467</v>
    </oc>
    <nc r="E59"/>
  </rcc>
  <rcc rId="16712" sId="6">
    <oc r="E60">
      <v>17880</v>
    </oc>
    <nc r="E60"/>
  </rcc>
  <rcc rId="16713" sId="6">
    <oc r="E61">
      <v>22298</v>
    </oc>
    <nc r="E61"/>
  </rcc>
  <rcc rId="16714" sId="6">
    <oc r="E62">
      <v>25675</v>
    </oc>
    <nc r="E62"/>
  </rcc>
  <rcc rId="16715" sId="6">
    <oc r="E63">
      <v>45567</v>
    </oc>
    <nc r="E63"/>
  </rcc>
  <rcc rId="16716" sId="6">
    <oc r="E64">
      <v>40</v>
    </oc>
    <nc r="E64"/>
  </rcc>
  <rcc rId="16717" sId="6">
    <oc r="E65">
      <v>1275</v>
    </oc>
    <nc r="E65"/>
  </rcc>
  <rcc rId="16718" sId="6">
    <oc r="E66">
      <v>29586</v>
    </oc>
    <nc r="E66"/>
  </rcc>
  <rcc rId="16719" sId="6">
    <oc r="E67">
      <v>77246</v>
    </oc>
    <nc r="E67"/>
  </rcc>
  <rcc rId="16720" sId="6">
    <oc r="E68">
      <v>12220</v>
    </oc>
    <nc r="E68"/>
  </rcc>
  <rcc rId="16721" sId="6">
    <oc r="E69">
      <v>4150</v>
    </oc>
    <nc r="E69"/>
  </rcc>
  <rcc rId="16722" sId="6">
    <oc r="D78">
      <v>49778</v>
    </oc>
    <nc r="D78">
      <v>50458</v>
    </nc>
  </rcc>
  <rcc rId="16723" sId="6">
    <oc r="D79">
      <v>13517</v>
    </oc>
    <nc r="D79">
      <v>13720</v>
    </nc>
  </rcc>
  <rcc rId="16724" sId="6">
    <oc r="D80">
      <v>8887</v>
    </oc>
    <nc r="D80">
      <v>9060</v>
    </nc>
  </rcc>
  <rcc rId="16725" sId="6">
    <oc r="D81">
      <v>1679</v>
    </oc>
    <nc r="D81">
      <v>1702</v>
    </nc>
  </rcc>
  <rcc rId="16726" sId="6">
    <oc r="E78">
      <v>50458</v>
    </oc>
    <nc r="E78"/>
  </rcc>
  <rcc rId="16727" sId="6">
    <oc r="E79">
      <v>13720</v>
    </oc>
    <nc r="E79"/>
  </rcc>
  <rcc rId="16728" sId="6">
    <oc r="E80">
      <v>9060</v>
    </oc>
    <nc r="E80"/>
  </rcc>
  <rcc rId="16729" sId="6">
    <oc r="E81">
      <v>1702</v>
    </oc>
    <nc r="E81"/>
  </rcc>
  <rcc rId="16730" sId="6">
    <oc r="D83">
      <v>38491</v>
    </oc>
    <nc r="D83">
      <v>39080</v>
    </nc>
  </rcc>
  <rcc rId="16731" sId="6">
    <oc r="D84">
      <v>145914</v>
    </oc>
    <nc r="D84">
      <v>148552</v>
    </nc>
  </rcc>
  <rcc rId="16732" sId="6">
    <oc r="D85">
      <v>41737</v>
    </oc>
    <nc r="D85">
      <v>42590</v>
    </nc>
  </rcc>
  <rcc rId="16733" sId="6">
    <oc r="D87">
      <v>12500</v>
    </oc>
    <nc r="D87">
      <v>12823</v>
    </nc>
  </rcc>
  <rcc rId="16734" sId="6">
    <oc r="D88">
      <v>723</v>
    </oc>
    <nc r="D88">
      <v>749</v>
    </nc>
  </rcc>
  <rcc rId="16735" sId="6">
    <oc r="E83">
      <v>39080</v>
    </oc>
    <nc r="E83"/>
  </rcc>
  <rcc rId="16736" sId="6">
    <oc r="E84">
      <v>148552</v>
    </oc>
    <nc r="E84"/>
  </rcc>
  <rcc rId="16737" sId="6">
    <oc r="E85">
      <v>42590</v>
    </oc>
    <nc r="E85"/>
  </rcc>
  <rcc rId="16738" sId="6">
    <oc r="E86">
      <v>29557</v>
    </oc>
    <nc r="E86"/>
  </rcc>
  <rcc rId="16739" sId="6">
    <oc r="E87">
      <v>12823</v>
    </oc>
    <nc r="E87"/>
  </rcc>
  <rcc rId="16740" sId="6">
    <oc r="E88">
      <v>749</v>
    </oc>
    <nc r="E88"/>
  </rcc>
  <rcc rId="16741" sId="6">
    <oc r="I86">
      <v>28997</v>
    </oc>
    <nc r="I86"/>
  </rcc>
  <rcc rId="16742" sId="6">
    <oc r="D94">
      <v>70575</v>
    </oc>
    <nc r="D94">
      <v>71196</v>
    </nc>
  </rcc>
  <rcc rId="16743" sId="6">
    <oc r="D95">
      <v>9957</v>
    </oc>
    <nc r="D95">
      <v>10557</v>
    </nc>
  </rcc>
  <rcc rId="16744" sId="6">
    <oc r="E92">
      <v>26753</v>
    </oc>
    <nc r="E92"/>
  </rcc>
  <rcc rId="16745" sId="6">
    <oc r="E94">
      <v>71196</v>
    </oc>
    <nc r="E94"/>
  </rcc>
  <rcc rId="16746" sId="6">
    <oc r="E95">
      <v>10557</v>
    </oc>
    <nc r="E95"/>
  </rcc>
  <rcc rId="16747" sId="7">
    <oc r="C13" t="inlineStr">
      <is>
        <t>Сентябрь 2022г.</t>
      </is>
    </oc>
    <nc r="C13" t="inlineStr">
      <is>
        <t>Октябрь 2022г.</t>
      </is>
    </nc>
  </rcc>
  <rcc rId="16748" sId="8">
    <oc r="C13" t="inlineStr">
      <is>
        <t>Сентябрь 2022г.</t>
      </is>
    </oc>
    <nc r="C13" t="inlineStr">
      <is>
        <t>Октябрь 2022г.</t>
      </is>
    </nc>
  </rcc>
  <rcc rId="16749" sId="9">
    <oc r="C7" t="inlineStr">
      <is>
        <t>Сентябрь 2022г.</t>
      </is>
    </oc>
    <nc r="C7" t="inlineStr">
      <is>
        <t>Октябрь 2022г.</t>
      </is>
    </nc>
  </rcc>
  <rcc rId="16750" sId="10">
    <oc r="A2" t="inlineStr">
      <is>
        <t>Сентябрь 2022 года</t>
      </is>
    </oc>
    <nc r="A2" t="inlineStr">
      <is>
        <t>Октябрь 2022 года</t>
      </is>
    </nc>
  </rcc>
  <rcc rId="16751" sId="13">
    <oc r="A1" t="inlineStr">
      <is>
        <t>СПРАВОЧНАЯ ИНФОРМАЦИЯ потребление коммунальных услуг в здании по адресу г.Химки, ул.Лавочкина, д.13 сентябрь 2022г.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2022г.</t>
      </is>
    </nc>
  </rcc>
  <rcmt sheetId="6" cell="D69" guid="{8D3E1FE4-14CC-4150-8DC9-87DB3CC30225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1" sId="2" numFmtId="4">
    <oc r="F23">
      <v>80</v>
    </oc>
    <nc r="F23">
      <v>50</v>
    </nc>
  </rcc>
  <rrc rId="16762" sId="2" ref="A24:XFD24" action="insertRow">
    <undo index="2" exp="area" ref3D="1" dr="$K$1:$L$1048576" dn="Z_11E80AD0_6AA7_470D_8311_11AF96F196E5_.wvu.Cols" sId="2"/>
    <undo index="1" exp="area" ref3D="1" dr="$H$1:$I$1048576" dn="Z_11E80AD0_6AA7_470D_8311_11AF96F196E5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59BB3A05_2517_4212_B4B0_766CE27362F6_.wvu.Cols" sId="2"/>
    <undo index="1" exp="area" ref3D="1" dr="$H$1:$I$1048576" dn="Z_59BB3A05_2517_4212_B4B0_766CE27362F6_.wvu.Cols" sId="2"/>
  </rrc>
  <rcc rId="16763" sId="2" odxf="1" dxf="1">
    <nc r="B24" t="inlineStr">
      <is>
        <t>Габуния Реваз Омарович</t>
      </is>
    </nc>
    <odxf>
      <border outline="0">
        <top/>
        <bottom/>
      </border>
    </odxf>
    <ndxf>
      <border outline="0">
        <top style="medium">
          <color indexed="64"/>
        </top>
        <bottom style="medium">
          <color indexed="64"/>
        </bottom>
      </border>
    </ndxf>
  </rcc>
  <rcc rId="16764" sId="2">
    <oc r="G23">
      <v>10295</v>
    </oc>
    <nc r="G23" t="inlineStr">
      <is>
        <t>Демонтаж</t>
      </is>
    </nc>
  </rcc>
  <rfmt sheetId="2" sqref="F24">
    <dxf>
      <fill>
        <patternFill>
          <bgColor theme="0"/>
        </patternFill>
      </fill>
    </dxf>
  </rfmt>
  <rfmt sheetId="2" sqref="C2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2" sqref="C2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765" sId="2">
    <nc r="C24" t="inlineStr">
      <is>
        <t>46905407-22</t>
      </is>
    </nc>
  </rcc>
  <rfmt sheetId="2" sqref="D24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2" sqref="E24" start="0" length="0">
    <dxf>
      <fill>
        <patternFill patternType="none">
          <bgColor indexed="65"/>
        </patternFill>
      </fill>
    </dxf>
  </rfmt>
  <rcc rId="16766" sId="2">
    <nc r="F24">
      <f>E24-D24</f>
    </nc>
  </rcc>
  <rcc rId="16767" sId="2">
    <nc r="D24">
      <v>0</v>
    </nc>
  </rcc>
  <rcmt sheetId="2" cell="F23" guid="{0436EEBB-9363-4C6B-8F63-239AA1485E57}" author="HP" oldLength="65" newLength="26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8" sId="6">
    <oc r="G67">
      <f>F67</f>
    </oc>
    <nc r="G67">
      <f>(F67*5/100)+F67</f>
    </nc>
  </rcc>
  <rcc rId="16769" sId="6">
    <oc r="H67" t="inlineStr">
      <is>
        <t>?</t>
      </is>
    </oc>
    <nc r="H67"/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9" sId="1">
    <nc r="D8">
      <v>6499</v>
    </nc>
  </rcc>
  <rcc rId="16780" sId="1">
    <nc r="D9">
      <v>2658</v>
    </nc>
  </rcc>
  <rcc rId="16781" sId="1">
    <nc r="D10">
      <v>12974</v>
    </nc>
  </rcc>
  <rcc rId="16782" sId="1">
    <nc r="D11">
      <v>16902</v>
    </nc>
  </rcc>
  <rcc rId="16783" sId="1">
    <nc r="D12">
      <v>6948</v>
    </nc>
  </rcc>
  <rcc rId="16784" sId="1">
    <nc r="D14">
      <v>6396</v>
    </nc>
  </rcc>
  <rcc rId="16785" sId="1">
    <nc r="D15">
      <v>4612</v>
    </nc>
  </rcc>
  <rcc rId="16786" sId="1">
    <nc r="D16">
      <v>3686</v>
    </nc>
  </rcc>
  <rcc rId="16787" sId="1">
    <nc r="D17">
      <v>6669</v>
    </nc>
  </rcc>
  <rcc rId="16788" sId="1">
    <nc r="D18">
      <v>5762</v>
    </nc>
  </rcc>
  <rcc rId="16789" sId="1">
    <nc r="D20">
      <v>10800</v>
    </nc>
  </rcc>
  <rcc rId="16790" sId="1">
    <nc r="D21">
      <v>3020</v>
    </nc>
  </rcc>
  <rcc rId="16791" sId="1">
    <nc r="D22">
      <v>9155</v>
    </nc>
  </rcc>
  <rcc rId="16792" sId="1">
    <nc r="D23">
      <v>11220</v>
    </nc>
  </rcc>
  <rcc rId="16793" sId="1">
    <nc r="D24">
      <v>12267</v>
    </nc>
  </rcc>
  <rcc rId="16794" sId="1">
    <nc r="D40">
      <v>3650</v>
    </nc>
  </rcc>
  <rcc rId="16795" sId="1">
    <nc r="D41">
      <v>3421</v>
    </nc>
  </rcc>
  <rcc rId="16796" sId="1">
    <nc r="D43">
      <v>16332</v>
    </nc>
  </rcc>
  <rcc rId="16797" sId="1">
    <nc r="D44">
      <v>12020</v>
    </nc>
  </rcc>
  <rcc rId="16798" sId="1">
    <nc r="D46">
      <v>14142</v>
    </nc>
  </rcc>
  <rcc rId="16799" sId="1">
    <nc r="D47">
      <v>2289</v>
    </nc>
  </rcc>
  <rcc rId="16800" sId="1">
    <nc r="D48">
      <v>25138</v>
    </nc>
  </rcc>
  <rcc rId="16801" sId="1">
    <nc r="D49">
      <v>20928</v>
    </nc>
  </rcc>
  <rcc rId="16802" sId="1">
    <nc r="D50">
      <v>9516</v>
    </nc>
  </rcc>
  <rcc rId="16803" sId="1">
    <nc r="D56">
      <v>11002</v>
    </nc>
  </rcc>
  <rcc rId="16804" sId="1">
    <nc r="D57">
      <v>6415</v>
    </nc>
  </rcc>
  <rcc rId="16805" sId="1">
    <nc r="D58">
      <v>1305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6" sId="6">
    <nc r="E17">
      <v>981</v>
    </nc>
  </rcc>
  <rcc rId="16807" sId="6">
    <nc r="E26">
      <v>24624</v>
    </nc>
  </rcc>
  <rcc rId="16808" sId="6">
    <nc r="E63">
      <v>47054</v>
    </nc>
  </rcc>
  <rcc rId="16809" sId="6">
    <nc r="E64">
      <v>40</v>
    </nc>
  </rcc>
  <rcc rId="16810" sId="6">
    <nc r="E67">
      <v>78950</v>
    </nc>
  </rcc>
  <rcc rId="16811" sId="6">
    <nc r="E68">
      <v>12336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12" sId="2">
    <nc r="E6">
      <v>700</v>
    </nc>
  </rcc>
  <rcc rId="16813" sId="2">
    <nc r="E7">
      <v>21855</v>
    </nc>
  </rcc>
  <rcc rId="16814" sId="2">
    <nc r="E8">
      <v>19040</v>
    </nc>
  </rcc>
  <rcc rId="16815" sId="2">
    <nc r="E9">
      <v>22810</v>
    </nc>
  </rcc>
  <rcc rId="16816" sId="2">
    <nc r="E10">
      <v>105945</v>
    </nc>
  </rcc>
  <rcc rId="16817" sId="2">
    <nc r="E11">
      <v>25460</v>
    </nc>
  </rcc>
  <rcc rId="16818" sId="2">
    <nc r="E12">
      <v>19540</v>
    </nc>
  </rcc>
  <rcc rId="16819" sId="2">
    <nc r="E13">
      <v>25375</v>
    </nc>
  </rcc>
  <rcc rId="16820" sId="2">
    <nc r="E14">
      <v>19845</v>
    </nc>
  </rcc>
  <rcc rId="16821" sId="2">
    <nc r="E15">
      <v>38260</v>
    </nc>
  </rcc>
  <rcc rId="16822" sId="2">
    <nc r="E16">
      <v>43115</v>
    </nc>
  </rcc>
  <rcc rId="16823" sId="2">
    <nc r="E17">
      <v>30755</v>
    </nc>
  </rcc>
  <rcc rId="16824" sId="2">
    <nc r="E18">
      <v>14750</v>
    </nc>
  </rcc>
  <rcc rId="16825" sId="2">
    <nc r="E19">
      <v>2055</v>
    </nc>
  </rcc>
  <rcc rId="16826" sId="2">
    <nc r="E20">
      <v>1640</v>
    </nc>
  </rcc>
  <rcc rId="16827" sId="2">
    <nc r="E21">
      <v>24610</v>
    </nc>
  </rcc>
  <rcc rId="16828" sId="2">
    <nc r="E22">
      <v>5750</v>
    </nc>
  </rcc>
  <rcc rId="16829" sId="2">
    <nc r="E24">
      <v>5</v>
    </nc>
  </rcc>
  <rcc rId="16830" sId="2">
    <nc r="E25">
      <v>6285</v>
    </nc>
  </rcc>
  <rcc rId="16831" sId="2">
    <nc r="E26">
      <v>13005</v>
    </nc>
  </rcc>
  <rcc rId="16832" sId="2">
    <nc r="E27">
      <v>11415</v>
    </nc>
  </rcc>
  <rcc rId="16833" sId="2">
    <nc r="E28">
      <v>48320</v>
    </nc>
  </rcc>
  <rcc rId="16834" sId="2">
    <nc r="E29">
      <v>11110</v>
    </nc>
  </rcc>
  <rcc rId="16835" sId="2">
    <nc r="E30">
      <v>50895</v>
    </nc>
  </rcc>
  <rcc rId="16836" sId="2">
    <nc r="E31">
      <v>6595</v>
    </nc>
  </rcc>
  <rcc rId="16837" sId="2">
    <nc r="E32">
      <v>2140</v>
    </nc>
  </rcc>
  <rcc rId="16838" sId="2">
    <nc r="E33">
      <v>24275</v>
    </nc>
  </rcc>
  <rcc rId="16839" sId="2">
    <nc r="E34">
      <v>119155</v>
    </nc>
  </rcc>
  <rcc rId="16840" sId="2">
    <nc r="E35">
      <v>44530</v>
    </nc>
  </rcc>
  <rcc rId="16841" sId="2">
    <nc r="E36">
      <v>54915</v>
    </nc>
  </rcc>
  <rcc rId="16842" sId="2">
    <nc r="E37">
      <v>12875</v>
    </nc>
  </rcc>
  <rcc rId="16843" sId="2">
    <nc r="E38">
      <v>33515</v>
    </nc>
  </rcc>
  <rcc rId="16844" sId="2">
    <nc r="E39">
      <v>37425</v>
    </nc>
  </rcc>
  <rcc rId="16845" sId="2">
    <nc r="E40">
      <v>28735</v>
    </nc>
  </rcc>
  <rcc rId="16846" sId="2">
    <nc r="E41">
      <v>27525</v>
    </nc>
  </rcc>
  <rcc rId="16847" sId="2">
    <nc r="E42">
      <v>28750</v>
    </nc>
  </rcc>
  <rcc rId="16848" sId="2">
    <nc r="E43">
      <v>30105</v>
    </nc>
  </rcc>
  <rcc rId="16849" sId="2">
    <nc r="E44">
      <v>4685</v>
    </nc>
  </rcc>
  <rcc rId="16850" sId="2">
    <nc r="E45">
      <v>31180</v>
    </nc>
  </rcc>
  <rcc rId="16851" sId="2">
    <nc r="E46">
      <v>19850</v>
    </nc>
  </rcc>
  <rcc rId="16852" sId="2">
    <nc r="E47">
      <v>38995</v>
    </nc>
  </rcc>
  <rcc rId="16853" sId="2">
    <nc r="E48">
      <v>50220</v>
    </nc>
  </rcc>
  <rcc rId="16854" sId="2">
    <nc r="E49">
      <v>40895</v>
    </nc>
  </rcc>
  <rcc rId="16855" sId="2">
    <nc r="E50">
      <v>86965</v>
    </nc>
  </rcc>
  <rcc rId="16856" sId="2">
    <nc r="E51">
      <v>71800</v>
    </nc>
  </rcc>
  <rcc rId="16857" sId="2">
    <nc r="E52">
      <v>8450</v>
    </nc>
  </rcc>
  <rcc rId="16858" sId="2">
    <nc r="E53">
      <v>10450</v>
    </nc>
  </rcc>
  <rcc rId="16859" sId="2">
    <nc r="E54">
      <v>18795</v>
    </nc>
  </rcc>
  <rcc rId="16860" sId="2">
    <nc r="E55">
      <v>10265</v>
    </nc>
  </rcc>
  <rcc rId="16861" sId="2">
    <nc r="E56">
      <v>43830</v>
    </nc>
  </rcc>
  <rcc rId="16862" sId="2">
    <nc r="E57">
      <v>10180</v>
    </nc>
  </rcc>
  <rcc rId="16863" sId="2">
    <nc r="E58">
      <v>83670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58">
    <dxf>
      <fill>
        <patternFill>
          <bgColor theme="0"/>
        </patternFill>
      </fill>
    </dxf>
  </rfmt>
  <rcc rId="16864" sId="2">
    <nc r="E59">
      <v>21865</v>
    </nc>
  </rcc>
  <rcc rId="16865" sId="2">
    <nc r="E60">
      <v>21380</v>
    </nc>
  </rcc>
  <rcc rId="16866" sId="2">
    <nc r="E61">
      <v>12140</v>
    </nc>
  </rcc>
  <rcc rId="16867" sId="2">
    <nc r="E62">
      <v>68845</v>
    </nc>
  </rcc>
  <rcc rId="16868" sId="2">
    <nc r="E63">
      <v>12375</v>
    </nc>
  </rcc>
  <rcc rId="16869" sId="2">
    <nc r="E64">
      <v>2090</v>
    </nc>
  </rcc>
  <rcc rId="16870" sId="2">
    <nc r="E65">
      <v>19540</v>
    </nc>
  </rcc>
  <rcc rId="16871" sId="2">
    <nc r="E66">
      <v>61110</v>
    </nc>
  </rcc>
  <rcc rId="16872" sId="2">
    <nc r="E67">
      <v>28595</v>
    </nc>
  </rcc>
  <rcc rId="16873" sId="2">
    <nc r="E68">
      <v>7055</v>
    </nc>
  </rcc>
  <rcc rId="16874" sId="2">
    <nc r="E69">
      <v>25145</v>
    </nc>
  </rcc>
  <rcc rId="16875" sId="2">
    <nc r="E70">
      <v>52830</v>
    </nc>
  </rcc>
  <rcc rId="16876" sId="2">
    <nc r="E71">
      <v>83375</v>
    </nc>
  </rcc>
  <rcc rId="16877" sId="2">
    <nc r="E72">
      <v>34330</v>
    </nc>
  </rcc>
  <rcc rId="16878" sId="2">
    <nc r="E73">
      <v>3795</v>
    </nc>
  </rcc>
  <rcc rId="16879" sId="2">
    <nc r="E74">
      <v>51830</v>
    </nc>
  </rcc>
  <rcc rId="16880" sId="2">
    <nc r="E75">
      <v>9055</v>
    </nc>
  </rcc>
  <rcc rId="16881" sId="2">
    <nc r="E76">
      <v>270</v>
    </nc>
  </rcc>
  <rcc rId="16882" sId="2">
    <nc r="E77">
      <v>24805</v>
    </nc>
  </rcc>
  <rcc rId="16883" sId="2">
    <nc r="E78">
      <v>15490</v>
    </nc>
  </rcc>
  <rcc rId="16884" sId="2">
    <nc r="E79">
      <v>33965</v>
    </nc>
  </rcc>
  <rcc rId="16885" sId="2">
    <nc r="E80">
      <v>6790</v>
    </nc>
  </rcc>
  <rcc rId="16886" sId="2">
    <nc r="E81">
      <v>27490</v>
    </nc>
  </rcc>
  <rcc rId="16887" sId="2">
    <nc r="E82">
      <v>8930</v>
    </nc>
  </rcc>
  <rcc rId="16888" sId="2">
    <nc r="E84">
      <v>6960</v>
    </nc>
  </rcc>
  <rcc rId="16889" sId="2">
    <nc r="E85">
      <v>11065</v>
    </nc>
  </rcc>
  <rcc rId="16890" sId="2">
    <nc r="E86">
      <v>8245</v>
    </nc>
  </rcc>
  <rcc rId="16891" sId="2">
    <nc r="E87">
      <v>33125</v>
    </nc>
  </rcc>
  <rcc rId="16892" sId="2">
    <nc r="E88">
      <v>34580</v>
    </nc>
  </rcc>
  <rcc rId="16893" sId="2">
    <nc r="E89">
      <v>18160</v>
    </nc>
  </rcc>
  <rcc rId="16894" sId="2">
    <nc r="E90">
      <v>66315</v>
    </nc>
  </rcc>
  <rcc rId="16895" sId="2">
    <nc r="E91">
      <v>58460</v>
    </nc>
  </rcc>
  <rcc rId="16896" sId="2">
    <nc r="E92">
      <v>11715</v>
    </nc>
  </rcc>
  <rcc rId="16897" sId="2">
    <nc r="E93">
      <v>11410</v>
    </nc>
  </rcc>
  <rcc rId="16898" sId="2">
    <nc r="E94">
      <v>655</v>
    </nc>
  </rcc>
  <rcc rId="16899" sId="2">
    <nc r="E95">
      <v>34480</v>
    </nc>
  </rcc>
  <rcc rId="16900" sId="2">
    <nc r="E96">
      <v>12610</v>
    </nc>
  </rcc>
  <rcc rId="16901" sId="2">
    <nc r="E97">
      <v>40190</v>
    </nc>
  </rcc>
  <rcc rId="16902" sId="2">
    <nc r="E98">
      <v>23860</v>
    </nc>
  </rcc>
  <rcc rId="16903" sId="2">
    <nc r="E99">
      <v>8500</v>
    </nc>
  </rcc>
  <rcc rId="16904" sId="2">
    <nc r="E100">
      <v>11830</v>
    </nc>
  </rcc>
  <rcc rId="16905" sId="2">
    <nc r="E101">
      <v>3895</v>
    </nc>
  </rcc>
  <rcc rId="16906" sId="2">
    <nc r="E102">
      <v>12135</v>
    </nc>
  </rcc>
  <rcc rId="16907" sId="2">
    <nc r="E103">
      <v>50345</v>
    </nc>
  </rcc>
  <rcc rId="16908" sId="2">
    <nc r="E104">
      <v>5965</v>
    </nc>
  </rcc>
  <rcc rId="16909" sId="2">
    <nc r="E105">
      <v>20685</v>
    </nc>
  </rcc>
  <rcc rId="16910" sId="2">
    <nc r="E106">
      <v>20245</v>
    </nc>
  </rcc>
  <rcc rId="16911" sId="2">
    <nc r="E107">
      <v>86725</v>
    </nc>
  </rcc>
  <rcc rId="16912" sId="2">
    <nc r="E108">
      <v>11055</v>
    </nc>
  </rcc>
  <rcc rId="16913" sId="2">
    <nc r="E109">
      <v>28110</v>
    </nc>
  </rcc>
  <rcc rId="16914" sId="2">
    <nc r="E110">
      <v>18025</v>
    </nc>
  </rcc>
  <rcc rId="16915" sId="2">
    <nc r="E111">
      <v>8300</v>
    </nc>
  </rcc>
  <rcc rId="16916" sId="2">
    <nc r="E112">
      <v>22895</v>
    </nc>
  </rcc>
  <rcc rId="16917" sId="2">
    <nc r="E113">
      <v>16670</v>
    </nc>
  </rcc>
  <rcc rId="16918" sId="2">
    <nc r="E114">
      <v>54845</v>
    </nc>
  </rcc>
  <rcc rId="16919" sId="2">
    <nc r="E115">
      <v>1475</v>
    </nc>
  </rcc>
  <rcc rId="16920" sId="2">
    <nc r="E116">
      <v>47175</v>
    </nc>
  </rcc>
  <rfmt sheetId="2" sqref="E115">
    <dxf>
      <fill>
        <patternFill>
          <bgColor rgb="FFFF0000"/>
        </patternFill>
      </fill>
    </dxf>
  </rfmt>
  <rcc rId="16921" sId="2">
    <nc r="E117">
      <v>19575</v>
    </nc>
  </rcc>
  <rcc rId="16922" sId="2">
    <nc r="E118">
      <v>7330</v>
    </nc>
  </rcc>
  <rcc rId="16923" sId="3">
    <nc r="E7">
      <v>12000</v>
    </nc>
  </rcc>
  <rcc rId="16924" sId="3">
    <nc r="E8">
      <v>265</v>
    </nc>
  </rcc>
  <rcc rId="16925" sId="3">
    <nc r="E9">
      <v>14295</v>
    </nc>
  </rcc>
  <rcc rId="16926" sId="3">
    <nc r="E10">
      <v>12285</v>
    </nc>
  </rcc>
  <rcc rId="16927" sId="3">
    <nc r="E11">
      <v>835</v>
    </nc>
  </rcc>
  <rcc rId="16928" sId="3">
    <nc r="E12">
      <v>27505</v>
    </nc>
  </rcc>
  <rcc rId="16929" sId="3">
    <nc r="E13">
      <v>8615</v>
    </nc>
  </rcc>
  <rcc rId="16930" sId="3">
    <nc r="E14">
      <v>16525</v>
    </nc>
  </rcc>
  <rcc rId="16931" sId="3">
    <nc r="E15">
      <v>1505</v>
    </nc>
  </rcc>
  <rcc rId="16932" sId="3">
    <nc r="E16">
      <v>76350</v>
    </nc>
  </rcc>
  <rcc rId="16933" sId="3">
    <nc r="E17">
      <v>35265</v>
    </nc>
  </rcc>
  <rcc rId="16934" sId="3">
    <nc r="E18">
      <v>13935</v>
    </nc>
  </rcc>
  <rcc rId="16935" sId="3">
    <nc r="E19">
      <v>146895</v>
    </nc>
  </rcc>
  <rcc rId="16936" sId="3">
    <nc r="E20">
      <v>5865</v>
    </nc>
  </rcc>
  <rcc rId="16937" sId="3">
    <nc r="E21">
      <v>10990</v>
    </nc>
  </rcc>
  <rcc rId="16938" sId="3">
    <nc r="E22">
      <v>12115</v>
    </nc>
  </rcc>
  <rcc rId="16939" sId="3">
    <nc r="E23">
      <v>37325</v>
    </nc>
  </rcc>
  <rcc rId="16940" sId="3">
    <nc r="E24">
      <v>50950</v>
    </nc>
  </rcc>
  <rcc rId="16941" sId="3">
    <nc r="E25">
      <v>11355</v>
    </nc>
  </rcc>
  <rcc rId="16942" sId="3">
    <nc r="E26">
      <v>15</v>
    </nc>
  </rcc>
  <rcc rId="16943" sId="3">
    <nc r="E27">
      <v>19730</v>
    </nc>
  </rcc>
  <rcc rId="16944" sId="3">
    <nc r="E28">
      <v>29365</v>
    </nc>
  </rcc>
  <rcc rId="16945" sId="3">
    <nc r="E29">
      <v>30375</v>
    </nc>
  </rcc>
  <rcc rId="16946" sId="3">
    <nc r="E30">
      <v>24745</v>
    </nc>
  </rcc>
  <rcc rId="16947" sId="3">
    <nc r="E31">
      <v>59310</v>
    </nc>
  </rcc>
  <rfmt sheetId="3" sqref="F30">
    <dxf>
      <fill>
        <patternFill>
          <bgColor rgb="FFFF000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93" sId="6">
    <nc r="I51">
      <v>2</v>
    </nc>
  </rcc>
  <rcc rId="15694" sId="6">
    <nc r="I52">
      <v>2</v>
    </nc>
  </rcc>
  <rcc rId="15695" sId="6">
    <oc r="G51">
      <f>F51*F73</f>
    </oc>
    <nc r="G51">
      <f>F51*2/100</f>
    </nc>
  </rcc>
  <rfmt sheetId="6" sqref="G51">
    <dxf>
      <alignment vertical="center" readingOrder="0"/>
    </dxf>
  </rfmt>
  <rfmt sheetId="6" sqref="G51">
    <dxf>
      <alignment horizontal="center" readingOrder="0"/>
    </dxf>
  </rfmt>
  <rcc rId="15696" sId="6" odxf="1" dxf="1">
    <oc r="G52">
      <f>F52*F73</f>
    </oc>
    <nc r="G52">
      <f>F52*2/100</f>
    </nc>
    <odxf>
      <alignment horizontal="general" vertical="bottom" readingOrder="0"/>
    </odxf>
    <ndxf>
      <alignment horizontal="center" vertical="center" readingOrder="0"/>
    </ndxf>
  </rcc>
  <rcc rId="15697" sId="6">
    <oc r="G56">
      <f>F56*0.00719</f>
    </oc>
    <nc r="G56">
      <f>F56*0.719/100</f>
    </nc>
  </rcc>
  <rcc rId="15698" sId="6">
    <oc r="G57">
      <f>F57*F73</f>
    </oc>
    <nc r="G57">
      <f>F57*2/100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57" sId="4">
    <nc r="E7">
      <v>7890</v>
    </nc>
  </rcc>
  <rcc rId="16958" sId="4">
    <nc r="E8">
      <v>49160</v>
    </nc>
  </rcc>
  <rcc rId="16959" sId="4">
    <nc r="E9">
      <v>3760</v>
    </nc>
  </rcc>
  <rcc rId="16960" sId="4">
    <nc r="E10">
      <v>19510</v>
    </nc>
  </rcc>
  <rcc rId="16961" sId="4">
    <nc r="E11">
      <v>12410</v>
    </nc>
  </rcc>
  <rcc rId="16962" sId="4">
    <nc r="E12">
      <v>44580</v>
    </nc>
  </rcc>
  <rcc rId="16963" sId="4">
    <nc r="E13">
      <v>16425</v>
    </nc>
  </rcc>
  <rcc rId="16964" sId="4">
    <nc r="E14">
      <v>9110</v>
    </nc>
  </rcc>
  <rcc rId="16965" sId="4">
    <nc r="E15">
      <v>24405</v>
    </nc>
  </rcc>
  <rcc rId="16966" sId="4">
    <nc r="E16">
      <v>21630</v>
    </nc>
  </rcc>
  <rcc rId="16967" sId="4">
    <nc r="E17">
      <v>28070</v>
    </nc>
  </rcc>
  <rcc rId="16968" sId="4">
    <nc r="E18">
      <v>29705</v>
    </nc>
  </rcc>
  <rcc rId="16969" sId="4">
    <nc r="E19">
      <v>50510</v>
    </nc>
  </rcc>
  <rcc rId="16970" sId="4">
    <nc r="E20">
      <v>3335</v>
    </nc>
  </rcc>
  <rcc rId="16971" sId="4">
    <nc r="E21">
      <v>6660</v>
    </nc>
  </rcc>
  <rcc rId="16972" sId="4">
    <nc r="E22">
      <v>19805</v>
    </nc>
  </rcc>
  <rcc rId="16973" sId="4">
    <nc r="E23">
      <v>48805</v>
    </nc>
  </rcc>
  <rcc rId="16974" sId="4">
    <nc r="E24">
      <v>26985</v>
    </nc>
  </rcc>
  <rcc rId="16975" sId="4">
    <nc r="E25">
      <v>32610</v>
    </nc>
  </rcc>
  <rcc rId="16976" sId="4">
    <nc r="E26">
      <v>14785</v>
    </nc>
  </rcc>
  <rcc rId="16977" sId="4">
    <nc r="E27">
      <v>12960</v>
    </nc>
  </rcc>
  <rcc rId="16978" sId="4">
    <nc r="E28">
      <v>50655</v>
    </nc>
  </rcc>
  <rfmt sheetId="4" sqref="E28">
    <dxf>
      <fill>
        <patternFill patternType="solid">
          <bgColor rgb="FFFF0000"/>
        </patternFill>
      </fill>
    </dxf>
  </rfmt>
  <rcc rId="16979" sId="4">
    <nc r="E29">
      <v>31860</v>
    </nc>
  </rcc>
  <rcc rId="16980" sId="4">
    <nc r="E30">
      <v>50830</v>
    </nc>
  </rcc>
  <rcc rId="16981" sId="4">
    <nc r="E31">
      <v>20240</v>
    </nc>
  </rcc>
  <rcc rId="16982" sId="4">
    <nc r="E32">
      <v>26820</v>
    </nc>
  </rcc>
  <rcc rId="16983" sId="4">
    <nc r="E33">
      <v>37135</v>
    </nc>
  </rcc>
  <rcc rId="16984" sId="4">
    <nc r="E34">
      <v>16370</v>
    </nc>
  </rcc>
  <rcc rId="16985" sId="4">
    <nc r="E35">
      <v>11405</v>
    </nc>
  </rcc>
  <rcc rId="16986" sId="4">
    <nc r="E36">
      <v>43610</v>
    </nc>
  </rcc>
  <rcc rId="16987" sId="4">
    <nc r="E37">
      <v>36915</v>
    </nc>
  </rcc>
  <rcc rId="16988" sId="4">
    <nc r="E38">
      <v>10285</v>
    </nc>
  </rcc>
  <rcc rId="16989" sId="4">
    <nc r="E39">
      <v>41645</v>
    </nc>
  </rcc>
  <rcc rId="16990" sId="4">
    <nc r="E40">
      <v>36255</v>
    </nc>
  </rcc>
  <rcc rId="16991" sId="4">
    <nc r="E41">
      <v>4230</v>
    </nc>
  </rcc>
  <rcc rId="16992" sId="4">
    <nc r="E42">
      <v>95385</v>
    </nc>
  </rcc>
  <rcc rId="16993" sId="4">
    <nc r="E43">
      <v>6430</v>
    </nc>
  </rcc>
  <rcc rId="16994" sId="4">
    <nc r="E44">
      <v>565</v>
    </nc>
  </rcc>
  <rcc rId="16995" sId="4">
    <nc r="E45">
      <v>85105</v>
    </nc>
  </rcc>
  <rcc rId="16996" sId="4">
    <nc r="E46">
      <v>7545</v>
    </nc>
  </rcc>
  <rcc rId="16997" sId="4">
    <nc r="E47">
      <v>10165</v>
    </nc>
  </rcc>
  <rcc rId="16998" sId="4">
    <nc r="E48">
      <v>53385</v>
    </nc>
  </rcc>
  <rcc rId="16999" sId="4">
    <nc r="E49">
      <v>13245</v>
    </nc>
  </rcc>
  <rcc rId="17000" sId="4">
    <nc r="E50">
      <v>30125</v>
    </nc>
  </rcc>
  <rcc rId="17001" sId="4">
    <nc r="E51">
      <v>13530</v>
    </nc>
  </rcc>
  <rcc rId="17002" sId="4">
    <nc r="E52">
      <v>8925</v>
    </nc>
  </rcc>
  <rcc rId="17003" sId="4">
    <nc r="E53">
      <v>18480</v>
    </nc>
  </rcc>
  <rcc rId="17004" sId="4">
    <nc r="E54">
      <v>5420</v>
    </nc>
  </rcc>
  <rcc rId="17005" sId="4">
    <nc r="E55">
      <v>50860</v>
    </nc>
  </rcc>
  <rcc rId="17006" sId="4">
    <nc r="E56">
      <v>43235</v>
    </nc>
  </rcc>
  <rcc rId="17007" sId="4">
    <nc r="E57">
      <v>5015</v>
    </nc>
  </rcc>
  <rcc rId="17008" sId="4">
    <nc r="E58">
      <v>26850</v>
    </nc>
  </rcc>
  <rcc rId="17009" sId="4">
    <nc r="E59">
      <v>11390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0" sId="5">
    <nc r="E6">
      <v>12845</v>
    </nc>
  </rcc>
  <rcc rId="17011" sId="5">
    <nc r="E7">
      <v>5205</v>
    </nc>
  </rcc>
  <rcc rId="17012" sId="5">
    <nc r="E8">
      <v>11470</v>
    </nc>
  </rcc>
  <rcc rId="17013" sId="5">
    <nc r="E9">
      <v>8520</v>
    </nc>
  </rcc>
  <rcc rId="17014" sId="5">
    <nc r="E10">
      <v>17725</v>
    </nc>
  </rcc>
  <rcc rId="17015" sId="5">
    <nc r="E11">
      <v>45145</v>
    </nc>
  </rcc>
  <rcc rId="17016" sId="5">
    <nc r="E12">
      <v>17155</v>
    </nc>
  </rcc>
  <rcc rId="17017" sId="5">
    <nc r="E13">
      <v>12715</v>
    </nc>
  </rcc>
  <rcc rId="17018" sId="5">
    <nc r="E14">
      <v>68785</v>
    </nc>
  </rcc>
  <rcc rId="17019" sId="5">
    <nc r="E15">
      <v>19760</v>
    </nc>
  </rcc>
  <rcc rId="17020" sId="5">
    <nc r="E16">
      <v>5475</v>
    </nc>
  </rcc>
  <rcc rId="17021" sId="5">
    <nc r="E17">
      <v>32065</v>
    </nc>
  </rcc>
  <rcc rId="17022" sId="5">
    <nc r="E18">
      <v>16330</v>
    </nc>
  </rcc>
  <rcc rId="17023" sId="5">
    <nc r="E19">
      <v>10640</v>
    </nc>
  </rcc>
  <rcc rId="17024" sId="5">
    <nc r="E20">
      <v>49845</v>
    </nc>
  </rcc>
  <rcc rId="17025" sId="5">
    <nc r="E21">
      <v>68745</v>
    </nc>
  </rcc>
  <rcc rId="17026" sId="5">
    <nc r="E22">
      <v>49725</v>
    </nc>
  </rcc>
  <rcc rId="17027" sId="5">
    <nc r="E23">
      <v>10230</v>
    </nc>
  </rcc>
  <rcc rId="17028" sId="5">
    <nc r="E24">
      <v>6940</v>
    </nc>
  </rcc>
  <rcc rId="17029" sId="5">
    <nc r="E25">
      <v>14430</v>
    </nc>
  </rcc>
  <rcc rId="17030" sId="5">
    <nc r="E26">
      <v>8450</v>
    </nc>
  </rcc>
  <rcc rId="17031" sId="5">
    <nc r="E27">
      <v>1800</v>
    </nc>
  </rcc>
  <rcc rId="17032" sId="5">
    <nc r="E28">
      <v>5045</v>
    </nc>
  </rcc>
  <rcc rId="17033" sId="5">
    <nc r="E29">
      <v>18085</v>
    </nc>
  </rcc>
  <rcc rId="17034" sId="5">
    <nc r="E30">
      <v>59355</v>
    </nc>
  </rcc>
  <rcc rId="17035" sId="5">
    <nc r="E31">
      <v>18075</v>
    </nc>
  </rcc>
  <rcc rId="17036" sId="5">
    <nc r="E32">
      <v>17785</v>
    </nc>
  </rcc>
  <rcc rId="17037" sId="5">
    <nc r="E33">
      <v>54125</v>
    </nc>
  </rcc>
  <rcc rId="17038" sId="5">
    <nc r="E34">
      <v>12625</v>
    </nc>
  </rcc>
  <rcc rId="17039" sId="5">
    <nc r="E35">
      <v>9990</v>
    </nc>
  </rcc>
  <rcc rId="17040" sId="4">
    <oc r="E28">
      <v>50655</v>
    </oc>
    <nc r="E28">
      <v>56075</v>
    </nc>
  </rcc>
  <rfmt sheetId="4" sqref="E28">
    <dxf>
      <fill>
        <patternFill>
          <bgColor theme="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1" sId="5">
    <nc r="E36">
      <v>67235</v>
    </nc>
  </rcc>
  <rcc rId="17042" sId="5">
    <nc r="E37">
      <v>24995</v>
    </nc>
  </rcc>
  <rcc rId="17043" sId="5">
    <nc r="E38">
      <v>88630</v>
    </nc>
  </rcc>
  <rcc rId="17044" sId="5">
    <nc r="E39">
      <v>10785</v>
    </nc>
  </rcc>
  <rcc rId="17045" sId="5">
    <nc r="E40">
      <v>63145</v>
    </nc>
  </rcc>
  <rcc rId="17046" sId="5">
    <nc r="E41">
      <v>17270</v>
    </nc>
  </rcc>
  <rcc rId="17047" sId="5">
    <nc r="E42">
      <v>105250</v>
    </nc>
  </rcc>
  <rcc rId="17048" sId="5">
    <nc r="E43">
      <v>12520</v>
    </nc>
  </rcc>
  <rcc rId="17049" sId="5">
    <nc r="E44">
      <v>23290</v>
    </nc>
  </rcc>
  <rcc rId="17050" sId="5">
    <nc r="E45">
      <v>18680</v>
    </nc>
  </rcc>
  <rcc rId="17051" sId="5">
    <nc r="E46">
      <v>30660</v>
    </nc>
  </rcc>
  <rcc rId="17052" sId="5">
    <nc r="E47">
      <v>8355</v>
    </nc>
  </rcc>
  <rcc rId="17053" sId="5">
    <nc r="E48">
      <v>24265</v>
    </nc>
  </rcc>
  <rcc rId="17054" sId="5">
    <nc r="E49">
      <v>32865</v>
    </nc>
  </rcc>
  <rcc rId="17055" sId="5">
    <nc r="E50">
      <v>18205</v>
    </nc>
  </rcc>
  <rcc rId="17056" sId="5">
    <nc r="E52">
      <v>20640</v>
    </nc>
  </rcc>
  <rcc rId="17057" sId="5">
    <nc r="E53">
      <v>35840</v>
    </nc>
  </rcc>
  <rcc rId="17058" sId="5">
    <nc r="E54">
      <v>38900</v>
    </nc>
  </rcc>
  <rcc rId="17059" sId="5">
    <nc r="E55">
      <v>6130</v>
    </nc>
  </rcc>
  <rcc rId="17060" sId="5">
    <nc r="E56">
      <v>254340</v>
    </nc>
  </rcc>
  <rcc rId="17061" sId="5">
    <nc r="E57">
      <v>31350</v>
    </nc>
  </rcc>
  <rcc rId="17062" sId="5">
    <nc r="E58">
      <v>4355</v>
    </nc>
  </rcc>
  <rcc rId="17063" sId="5">
    <nc r="E59">
      <v>65940</v>
    </nc>
  </rcc>
  <rcc rId="17064" sId="5">
    <nc r="E61">
      <v>2880</v>
    </nc>
  </rcc>
  <rcc rId="17065" sId="5">
    <nc r="E62">
      <v>7725</v>
    </nc>
  </rcc>
  <rcc rId="17066" sId="5">
    <nc r="E64">
      <v>17785</v>
    </nc>
  </rcc>
  <rcc rId="17067" sId="5">
    <nc r="E65">
      <v>5900</v>
    </nc>
  </rcc>
  <rcc rId="17068" sId="5">
    <nc r="E66">
      <v>21445</v>
    </nc>
  </rcc>
  <rcc rId="17069" sId="5">
    <nc r="E67">
      <v>24705</v>
    </nc>
  </rcc>
  <rcc rId="17070" sId="5">
    <nc r="E68">
      <v>5220</v>
    </nc>
  </rcc>
  <rcc rId="17071" sId="5">
    <nc r="E70">
      <v>20115</v>
    </nc>
  </rcc>
  <rcc rId="17072" sId="5">
    <nc r="E71">
      <v>34600</v>
    </nc>
  </rcc>
  <rcc rId="17073" sId="5">
    <nc r="E72">
      <v>31315</v>
    </nc>
  </rcc>
  <rcc rId="17074" sId="5">
    <nc r="E73">
      <v>3140</v>
    </nc>
  </rcc>
  <rcc rId="17075" sId="5">
    <nc r="E74">
      <v>4310</v>
    </nc>
  </rcc>
  <rcc rId="17076" sId="5">
    <nc r="E75">
      <v>5050</v>
    </nc>
  </rcc>
  <rcc rId="17077" sId="5">
    <nc r="E76">
      <v>52380</v>
    </nc>
  </rcc>
  <rcc rId="17078" sId="5">
    <nc r="E77">
      <v>11145</v>
    </nc>
  </rcc>
  <rcc rId="17079" sId="5">
    <nc r="E78">
      <v>11040</v>
    </nc>
  </rcc>
  <rcc rId="17080" sId="5">
    <nc r="E79">
      <v>7130</v>
    </nc>
  </rcc>
  <rcc rId="17081" sId="5">
    <nc r="E80">
      <v>5540</v>
    </nc>
  </rcc>
  <rcc rId="17082" sId="5">
    <nc r="E81">
      <v>9850</v>
    </nc>
  </rcc>
  <rcc rId="17083" sId="5">
    <nc r="E82">
      <v>1750</v>
    </nc>
  </rcc>
  <rcc rId="17084" sId="5">
    <nc r="E83">
      <v>14960</v>
    </nc>
  </rcc>
  <rcc rId="17085" sId="5">
    <nc r="E84">
      <v>100</v>
    </nc>
  </rcc>
  <rcc rId="17086" sId="5">
    <nc r="E85">
      <v>24985</v>
    </nc>
  </rcc>
  <rcc rId="17087" sId="5">
    <nc r="E86">
      <v>26715</v>
    </nc>
  </rcc>
  <rcc rId="17088" sId="5">
    <nc r="E87">
      <v>8290</v>
    </nc>
  </rcc>
  <rcc rId="17089" sId="5">
    <nc r="E88">
      <v>2960</v>
    </nc>
  </rcc>
  <rcc rId="17090" sId="5">
    <nc r="E89">
      <v>30290</v>
    </nc>
  </rcc>
  <rcc rId="17091" sId="5">
    <nc r="E90">
      <v>26665</v>
    </nc>
  </rcc>
  <rcc rId="17092" sId="5">
    <nc r="E91">
      <v>62795</v>
    </nc>
  </rcc>
  <rcc rId="17093" sId="5">
    <nc r="E92">
      <v>39215</v>
    </nc>
  </rcc>
  <rcc rId="17094" sId="5">
    <nc r="E94">
      <v>15030</v>
    </nc>
  </rcc>
  <rcc rId="17095" sId="5">
    <nc r="E95">
      <v>17945</v>
    </nc>
  </rcc>
  <rcc rId="17096" sId="5">
    <nc r="E96">
      <v>6930</v>
    </nc>
  </rcc>
  <rcc rId="17097" sId="5">
    <nc r="E97">
      <v>31900</v>
    </nc>
  </rcc>
  <rcc rId="17098" sId="5">
    <nc r="E98">
      <v>7590</v>
    </nc>
  </rcc>
  <rcc rId="17099" sId="5">
    <nc r="E99">
      <v>41405</v>
    </nc>
  </rcc>
  <rcc rId="17100" sId="5">
    <nc r="E100">
      <v>29320</v>
    </nc>
  </rcc>
  <rcc rId="17101" sId="5">
    <nc r="E101">
      <v>27670</v>
    </nc>
  </rcc>
  <rcc rId="17102" sId="5">
    <nc r="E102">
      <v>15040</v>
    </nc>
  </rcc>
  <rcc rId="17103" sId="5">
    <nc r="E103">
      <v>13325</v>
    </nc>
  </rcc>
  <rcc rId="17104" sId="5">
    <nc r="E104">
      <v>22955</v>
    </nc>
  </rcc>
  <rcc rId="17105" sId="5">
    <nc r="E105">
      <v>3300</v>
    </nc>
  </rcc>
  <rcc rId="17106" sId="5">
    <nc r="E106">
      <v>8130</v>
    </nc>
  </rcc>
  <rcc rId="17107" sId="5">
    <nc r="E107">
      <v>5480</v>
    </nc>
  </rcc>
  <rcc rId="17108" sId="5">
    <nc r="E108">
      <v>96110</v>
    </nc>
  </rcc>
  <rcc rId="17109" sId="5">
    <nc r="E109">
      <v>34940</v>
    </nc>
  </rcc>
  <rcc rId="17110" sId="5">
    <oc r="G109" t="inlineStr">
      <is>
        <t>&gt;34905</t>
      </is>
    </oc>
    <nc r="G109" t="inlineStr">
      <is>
        <t>&gt;34910</t>
      </is>
    </nc>
  </rcc>
  <rcc rId="17111" sId="5">
    <nc r="E110">
      <v>11120</v>
    </nc>
  </rcc>
  <rcc rId="17112" sId="5">
    <nc r="E111">
      <v>23310</v>
    </nc>
  </rcc>
  <rcc rId="17113" sId="5">
    <nc r="E112">
      <v>4300</v>
    </nc>
  </rcc>
  <rcc rId="17114" sId="5">
    <nc r="E113">
      <v>18300</v>
    </nc>
  </rcc>
  <rcc rId="17115" sId="5">
    <nc r="E114">
      <v>10190</v>
    </nc>
  </rcc>
  <rcc rId="17116" sId="5">
    <nc r="E115">
      <v>45360</v>
    </nc>
  </rcc>
  <rcc rId="17117" sId="5">
    <nc r="E116">
      <v>34820</v>
    </nc>
  </rcc>
  <rcc rId="17118" sId="5">
    <nc r="E117">
      <v>94455</v>
    </nc>
  </rcc>
  <rcc rId="17119" sId="5">
    <nc r="E118">
      <v>37690</v>
    </nc>
  </rcc>
  <rcc rId="17120" sId="5">
    <nc r="E119">
      <v>1075</v>
    </nc>
  </rcc>
  <rcc rId="17121" sId="5">
    <nc r="E120">
      <v>85360</v>
    </nc>
  </rcc>
  <rcc rId="17122" sId="5">
    <nc r="E121">
      <v>82200</v>
    </nc>
  </rcc>
  <rcc rId="17123" sId="5">
    <nc r="E122">
      <v>15205</v>
    </nc>
  </rcc>
  <rcc rId="17124" sId="5">
    <nc r="E123">
      <v>4690</v>
    </nc>
  </rcc>
  <rcc rId="17125" sId="5">
    <nc r="E124">
      <v>7585</v>
    </nc>
  </rcc>
  <rcc rId="17126" sId="5">
    <nc r="E125">
      <v>8900</v>
    </nc>
  </rcc>
  <rcc rId="17127" sId="5">
    <nc r="E126">
      <v>29480</v>
    </nc>
  </rcc>
  <rcc rId="17128" sId="5">
    <nc r="E127">
      <v>56260</v>
    </nc>
  </rcc>
  <rcc rId="17129" sId="5">
    <nc r="E128">
      <v>6840</v>
    </nc>
  </rcc>
  <rcc rId="17130" sId="5">
    <nc r="E129">
      <v>14800</v>
    </nc>
  </rcc>
  <rcc rId="17131" sId="5">
    <nc r="E130">
      <v>10495</v>
    </nc>
  </rcc>
  <rcc rId="17132" sId="5">
    <nc r="E131">
      <v>7630</v>
    </nc>
  </rcc>
  <rcc rId="17133" sId="5">
    <nc r="E132">
      <v>8880</v>
    </nc>
  </rcc>
  <rcc rId="17134" sId="5">
    <nc r="E133">
      <v>18110</v>
    </nc>
  </rcc>
  <rcc rId="17135" sId="5">
    <nc r="E134">
      <v>16925</v>
    </nc>
  </rcc>
  <rcc rId="17136" sId="5">
    <nc r="E135">
      <v>29850</v>
    </nc>
  </rcc>
  <rcc rId="17137" sId="5">
    <nc r="E136">
      <v>57040</v>
    </nc>
  </rcc>
  <rcc rId="17138" sId="5">
    <nc r="E137">
      <v>27615</v>
    </nc>
  </rcc>
  <rcc rId="17139" sId="5">
    <nc r="E138">
      <v>26660</v>
    </nc>
  </rcc>
  <rcc rId="17140" sId="5">
    <nc r="E139">
      <v>39635</v>
    </nc>
  </rcc>
  <rcc rId="17141" sId="5">
    <nc r="E140">
      <v>17835</v>
    </nc>
  </rcc>
  <rcc rId="17142" sId="5">
    <nc r="E141">
      <v>7970</v>
    </nc>
  </rcc>
  <rcc rId="17143" sId="5">
    <nc r="E142">
      <v>25230</v>
    </nc>
  </rcc>
  <rcc rId="17144" sId="5">
    <nc r="E143">
      <v>40830</v>
    </nc>
  </rcc>
  <rcc rId="17145" sId="5">
    <nc r="E144">
      <v>53830</v>
    </nc>
  </rcc>
  <rcc rId="17146" sId="5">
    <nc r="E145">
      <v>9415</v>
    </nc>
  </rcc>
  <rcc rId="17147" sId="5">
    <nc r="E146">
      <v>10960</v>
    </nc>
  </rcc>
  <rcc rId="17148" sId="5">
    <nc r="E147">
      <v>27535</v>
    </nc>
  </rcc>
  <rcc rId="17149" sId="5">
    <nc r="E148">
      <v>12760</v>
    </nc>
  </rcc>
  <rcc rId="17150" sId="5">
    <nc r="E149">
      <v>39400</v>
    </nc>
  </rcc>
  <rcc rId="17151" sId="5">
    <nc r="E150">
      <v>38085</v>
    </nc>
  </rcc>
  <rcc rId="17152" sId="5">
    <nc r="E151">
      <v>43125</v>
    </nc>
  </rcc>
  <rcc rId="17153" sId="5">
    <nc r="E152">
      <v>22320</v>
    </nc>
  </rcc>
  <rcc rId="17154" sId="5">
    <nc r="E153">
      <v>1405</v>
    </nc>
  </rcc>
  <rcc rId="17155" sId="5">
    <nc r="E154">
      <v>27850</v>
    </nc>
  </rcc>
  <rcc rId="17156" sId="5">
    <nc r="E155">
      <v>72535</v>
    </nc>
  </rcc>
  <rcc rId="17157" sId="5">
    <nc r="E156">
      <v>22750</v>
    </nc>
  </rcc>
  <rcc rId="17158" sId="5">
    <nc r="E157">
      <v>34705</v>
    </nc>
  </rcc>
  <rcc rId="17159" sId="5">
    <nc r="E158">
      <v>3255</v>
    </nc>
  </rcc>
  <rcc rId="17160" sId="5">
    <nc r="E159">
      <v>6970</v>
    </nc>
  </rcc>
  <rcc rId="17161" sId="5">
    <nc r="E160">
      <v>11010</v>
    </nc>
  </rcc>
  <rcc rId="17162" sId="5">
    <nc r="E161">
      <v>90010</v>
    </nc>
  </rcc>
  <rcc rId="17163" sId="5">
    <nc r="E162">
      <v>69800</v>
    </nc>
  </rcc>
  <rcc rId="17164" sId="5">
    <nc r="E163">
      <v>18170</v>
    </nc>
  </rcc>
  <rcc rId="17165" sId="5">
    <nc r="E164">
      <v>46400</v>
    </nc>
  </rcc>
  <rcc rId="17166" sId="5">
    <nc r="E165">
      <v>28880</v>
    </nc>
  </rcc>
  <rcc rId="17167" sId="5">
    <nc r="E166">
      <v>21860</v>
    </nc>
  </rcc>
  <rfmt sheetId="5" sqref="E167">
    <dxf>
      <fill>
        <patternFill>
          <bgColor rgb="FFFF0000"/>
        </patternFill>
      </fill>
    </dxf>
  </rfmt>
  <rcc rId="17168" sId="5">
    <nc r="E168">
      <v>12590</v>
    </nc>
  </rcc>
  <rcc rId="17169" sId="5">
    <nc r="E169">
      <v>12090</v>
    </nc>
  </rcc>
  <rcc rId="17170" sId="5">
    <nc r="E170">
      <v>9335</v>
    </nc>
  </rcc>
  <rcc rId="17171" sId="5">
    <nc r="E171">
      <v>68815</v>
    </nc>
  </rcc>
  <rcc rId="17172" sId="5">
    <nc r="E172">
      <v>38620</v>
    </nc>
  </rcc>
  <rcc rId="17173" sId="5">
    <nc r="E173">
      <v>17795</v>
    </nc>
  </rcc>
  <rcc rId="17174" sId="5">
    <nc r="E174">
      <v>9110</v>
    </nc>
  </rcc>
  <rcc rId="17175" sId="5">
    <nc r="E175">
      <v>50965</v>
    </nc>
  </rcc>
  <rcc rId="17176" sId="5">
    <nc r="E176">
      <v>44180</v>
    </nc>
  </rcc>
  <rcc rId="17177" sId="5">
    <nc r="E177">
      <v>30570</v>
    </nc>
  </rcc>
  <rcc rId="17178" sId="5">
    <nc r="E178">
      <v>125850</v>
    </nc>
  </rcc>
  <rcc rId="17179" sId="5">
    <nc r="E179">
      <v>46910</v>
    </nc>
  </rcc>
  <rcc rId="17180" sId="5">
    <nc r="E180">
      <v>37585</v>
    </nc>
  </rcc>
  <rcc rId="17181" sId="5">
    <nc r="E181">
      <v>8820</v>
    </nc>
  </rcc>
  <rcc rId="17182" sId="5">
    <nc r="E182">
      <v>7800</v>
    </nc>
  </rcc>
  <rcc rId="17183" sId="5">
    <nc r="E183">
      <v>30350</v>
    </nc>
  </rcc>
  <rcc rId="17184" sId="5">
    <nc r="E184">
      <v>21420</v>
    </nc>
  </rcc>
  <rcc rId="17185" sId="5">
    <nc r="E185">
      <v>9395</v>
    </nc>
  </rcc>
  <rcc rId="17186" sId="5">
    <nc r="E186">
      <v>16910</v>
    </nc>
  </rcc>
  <rcc rId="17187" sId="5">
    <nc r="E187">
      <v>40045</v>
    </nc>
  </rcc>
  <rcc rId="17188" sId="5">
    <nc r="E188">
      <v>12185</v>
    </nc>
  </rcc>
  <rcc rId="17189" sId="5">
    <nc r="E189">
      <v>120280</v>
    </nc>
  </rcc>
  <rcc rId="17190" sId="5">
    <nc r="E190">
      <v>5280</v>
    </nc>
  </rcc>
  <rcc rId="17191" sId="5">
    <nc r="E191">
      <v>22770</v>
    </nc>
  </rcc>
  <rcc rId="17192" sId="5">
    <nc r="E192">
      <v>31180</v>
    </nc>
  </rcc>
  <rcc rId="17193" sId="5">
    <nc r="E193">
      <v>22990</v>
    </nc>
  </rcc>
  <rcc rId="17194" sId="5">
    <nc r="E194">
      <v>10225</v>
    </nc>
  </rcc>
  <rcc rId="17195" sId="5">
    <nc r="E195">
      <v>8980</v>
    </nc>
  </rcc>
  <rcc rId="17196" sId="5">
    <nc r="E196">
      <v>15440</v>
    </nc>
  </rcc>
  <rcc rId="17197" sId="5">
    <nc r="E197">
      <v>8670</v>
    </nc>
  </rcc>
  <rcc rId="17198" sId="5">
    <nc r="E198">
      <v>16520</v>
    </nc>
  </rcc>
  <rcc rId="17199" sId="5">
    <nc r="E199">
      <v>16150</v>
    </nc>
  </rcc>
  <rcc rId="17200" sId="5">
    <nc r="E200">
      <v>21455</v>
    </nc>
  </rcc>
  <rcc rId="17201" sId="5">
    <nc r="E201">
      <v>14220</v>
    </nc>
  </rcc>
  <rcc rId="17202" sId="3">
    <oc r="E30">
      <v>24745</v>
    </oc>
    <nc r="E30">
      <v>27475</v>
    </nc>
  </rcc>
  <rfmt sheetId="3" sqref="F30">
    <dxf>
      <fill>
        <patternFill>
          <bgColor theme="0"/>
        </patternFill>
      </fill>
    </dxf>
  </rfmt>
  <rfmt sheetId="2" sqref="E115">
    <dxf>
      <fill>
        <patternFill>
          <bgColor theme="0"/>
        </patternFill>
      </fill>
    </dxf>
  </rfmt>
  <rcc rId="17203" sId="2">
    <oc r="E115">
      <v>1475</v>
    </oc>
    <nc r="E115">
      <v>14495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04" sId="10" numFmtId="34">
    <oc r="C8">
      <v>3835.1</v>
    </oc>
    <nc r="C8">
      <v>2317.1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05" sId="10" numFmtId="34">
    <oc r="C9">
      <v>2</v>
    </oc>
    <nc r="C9">
      <v>1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7206" sheetId="5" source="G167" destination="G168" sourceSheetId="5">
    <rfmt sheetId="5" sqref="G168" start="0" length="0">
      <dxf>
        <font>
          <b/>
          <sz val="6"/>
          <color indexed="9"/>
          <name val="Arial Cyr"/>
          <scheme val="none"/>
        </font>
        <fill>
          <patternFill patternType="solid">
            <bgColor theme="0"/>
          </patternFill>
        </fill>
        <alignment vertical="center" wrapText="1" readingOrder="0"/>
      </dxf>
    </rfmt>
  </rm>
  <rcc rId="17207" sId="5">
    <nc r="G167">
      <v>50510</v>
    </nc>
  </rcc>
  <rm rId="17208" sheetId="5" source="E167" destination="F167" sourceSheetId="5">
    <rcc rId="0" sId="5" dxf="1">
      <nc r="F167">
        <f>E167-D167</f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m>
  <rcc rId="17209" sId="5">
    <oc r="D167">
      <v>50510</v>
    </oc>
    <nc r="D167"/>
  </rcc>
  <rfmt sheetId="5" sqref="G167">
    <dxf>
      <alignment horizontal="left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19" sId="5">
    <nc r="F167">
      <v>151</v>
    </nc>
  </rcc>
  <rcc rId="17220" sId="5">
    <oc r="G202">
      <f>+F93+F69+F63+F60+F51</f>
    </oc>
    <nc r="G202">
      <f>+F93+F69+F63+F60+F51+F167</f>
    </nc>
  </rcc>
  <rcc rId="17221" sId="5">
    <oc r="F202">
      <f>SUM(F6:F201)</f>
    </oc>
    <nc r="F202">
      <f>SUM(F6:F201)</f>
    </nc>
  </rcc>
  <rcmt sheetId="5" cell="F167" guid="{C7666FFB-5938-4C45-A7E2-A11E15AF0C4D}" author="HP" newLength="73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22" sId="5">
    <oc r="E161">
      <v>90010</v>
    </oc>
    <nc r="E161">
      <v>90895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23" sId="6">
    <nc r="E7">
      <v>8766</v>
    </nc>
  </rcc>
  <rcc rId="17224" sId="6">
    <nc r="E9">
      <v>314</v>
    </nc>
  </rcc>
  <rfmt sheetId="6" sqref="E8">
    <dxf>
      <fill>
        <patternFill>
          <bgColor rgb="FFFFFF00"/>
        </patternFill>
      </fill>
    </dxf>
  </rfmt>
  <rfmt sheetId="6" sqref="E10">
    <dxf>
      <fill>
        <patternFill>
          <bgColor rgb="FFFFFF00"/>
        </patternFill>
      </fill>
    </dxf>
  </rfmt>
  <rcc rId="17225" sId="6">
    <nc r="E11">
      <v>38906</v>
    </nc>
  </rcc>
  <rcc rId="17226" sId="6">
    <nc r="E12">
      <v>23432</v>
    </nc>
  </rcc>
  <rcc rId="17227" sId="6">
    <nc r="E13">
      <v>1317</v>
    </nc>
  </rcc>
  <rcc rId="17228" sId="6">
    <nc r="E14">
      <v>1853</v>
    </nc>
  </rcc>
  <rcc rId="17229" sId="6">
    <nc r="E15">
      <v>10036</v>
    </nc>
  </rcc>
  <rcc rId="17230" sId="6">
    <nc r="E16">
      <v>639</v>
    </nc>
  </rcc>
  <rcc rId="17231" sId="6">
    <nc r="E8">
      <v>13673</v>
    </nc>
  </rcc>
  <rcc rId="17232" sId="6">
    <nc r="E10">
      <v>36251</v>
    </nc>
  </rcc>
  <rcc rId="17233" sId="6">
    <nc r="E20">
      <v>39949</v>
    </nc>
  </rcc>
  <rfmt sheetId="6" sqref="E21">
    <dxf>
      <fill>
        <patternFill>
          <bgColor rgb="FFFFFF00"/>
        </patternFill>
      </fill>
    </dxf>
  </rfmt>
  <rcc rId="17234" sId="6">
    <nc r="E21">
      <v>22024</v>
    </nc>
  </rcc>
  <rcc rId="17235" sId="6">
    <nc r="E22">
      <v>31968</v>
    </nc>
  </rcc>
  <rcc rId="17236" sId="6">
    <nc r="E23">
      <v>5082</v>
    </nc>
  </rcc>
  <rcc rId="17237" sId="6">
    <nc r="E24">
      <v>25950</v>
    </nc>
  </rcc>
  <rcc rId="17238" sId="6">
    <nc r="E25">
      <v>15681</v>
    </nc>
  </rcc>
  <rfmt sheetId="6" sqref="D29:E29">
    <dxf>
      <fill>
        <patternFill>
          <bgColor theme="0"/>
        </patternFill>
      </fill>
    </dxf>
  </rfmt>
  <rcc rId="17239" sId="6">
    <nc r="E29">
      <v>57999</v>
    </nc>
  </rcc>
  <rcc rId="17240" sId="6">
    <nc r="E30">
      <v>5430</v>
    </nc>
  </rcc>
  <rcc rId="17241" sId="6">
    <nc r="E31">
      <v>23758</v>
    </nc>
  </rcc>
  <rcc rId="17242" sId="6">
    <nc r="E32">
      <v>29377</v>
    </nc>
  </rcc>
  <rcc rId="17243" sId="6">
    <nc r="E33">
      <v>21263</v>
    </nc>
  </rcc>
  <rcc rId="17244" sId="6">
    <nc r="E34">
      <v>71938</v>
    </nc>
  </rcc>
  <rfmt sheetId="6" sqref="D31:E31">
    <dxf>
      <fill>
        <patternFill>
          <bgColor theme="0"/>
        </patternFill>
      </fill>
    </dxf>
  </rfmt>
  <rcc rId="17245" sId="6">
    <nc r="E35">
      <v>1269</v>
    </nc>
  </rcc>
  <rcc rId="17246" sId="6">
    <nc r="E37">
      <v>24190</v>
    </nc>
  </rcc>
  <rcc rId="17247" sId="6">
    <nc r="E38">
      <v>1417</v>
    </nc>
  </rcc>
  <rcc rId="17248" sId="6">
    <nc r="E39">
      <v>19545</v>
    </nc>
  </rcc>
  <rcc rId="17249" sId="6">
    <nc r="E40">
      <v>40207</v>
    </nc>
  </rcc>
  <rcc rId="17250" sId="6">
    <nc r="E41">
      <v>551</v>
    </nc>
  </rcc>
  <rcc rId="17251" sId="6">
    <nc r="E36">
      <v>8102</v>
    </nc>
  </rcc>
  <rcc rId="17252" sId="6">
    <oc r="G36">
      <v>8016</v>
    </oc>
    <nc r="G36">
      <v>8034</v>
    </nc>
  </rcc>
  <rcc rId="17253" sId="6">
    <nc r="E51">
      <v>48167</v>
    </nc>
  </rcc>
  <rcc rId="17254" sId="6">
    <nc r="E52">
      <v>71766</v>
    </nc>
  </rcc>
  <rcc rId="17255" sId="6">
    <nc r="E53">
      <v>30997</v>
    </nc>
  </rcc>
  <rfmt sheetId="6" sqref="E55">
    <dxf>
      <fill>
        <patternFill>
          <bgColor theme="4" tint="0.79998168889431442"/>
        </patternFill>
      </fill>
    </dxf>
  </rfmt>
  <rcc rId="17256" sId="6">
    <nc r="E55">
      <v>9405</v>
    </nc>
  </rcc>
  <rcc rId="17257" sId="6">
    <nc r="E56">
      <v>22282</v>
    </nc>
  </rcc>
  <rcc rId="17258" sId="6">
    <oc r="I56">
      <v>22006</v>
    </oc>
    <nc r="I56"/>
  </rcc>
  <rfmt sheetId="6" sqref="D57:E57">
    <dxf>
      <fill>
        <patternFill>
          <bgColor theme="0"/>
        </patternFill>
      </fill>
    </dxf>
  </rfmt>
  <rcc rId="17259" sId="6">
    <nc r="E57">
      <v>4593</v>
    </nc>
  </rcc>
  <rcc rId="17260" sId="6">
    <nc r="E58">
      <v>9901</v>
    </nc>
  </rcc>
  <rcc rId="17261" sId="6">
    <nc r="E59">
      <v>15778</v>
    </nc>
  </rcc>
  <rfmt sheetId="6" sqref="E60">
    <dxf>
      <fill>
        <patternFill>
          <bgColor theme="4" tint="0.79998168889431442"/>
        </patternFill>
      </fill>
    </dxf>
  </rfmt>
  <rcc rId="17262" sId="6">
    <nc r="E60">
      <v>17880</v>
    </nc>
  </rcc>
  <rcc rId="17263" sId="6">
    <nc r="E61">
      <v>22640</v>
    </nc>
  </rcc>
  <rcc rId="17264" sId="6">
    <nc r="E62">
      <v>25957</v>
    </nc>
  </rcc>
  <rcc rId="17265" sId="6">
    <nc r="E65">
      <v>2447</v>
    </nc>
  </rcc>
  <rcc rId="17266" sId="6">
    <nc r="E66">
      <v>30030</v>
    </nc>
  </rcc>
  <rcc rId="17267" sId="6">
    <nc r="E69">
      <v>4185</v>
    </nc>
  </rcc>
  <rcc rId="17268" sId="6">
    <oc r="G70">
      <f>F70*F73</f>
    </oc>
    <nc r="G70"/>
  </rcc>
  <rcc rId="17269" sId="6">
    <nc r="E78">
      <v>50917</v>
    </nc>
  </rcc>
  <rcc rId="17270" sId="6">
    <nc r="E79">
      <v>13851</v>
    </nc>
  </rcc>
  <rcc rId="17271" sId="6">
    <nc r="E80">
      <v>9182</v>
    </nc>
  </rcc>
  <rcc rId="17272" sId="6">
    <nc r="E81">
      <v>1729</v>
    </nc>
  </rcc>
  <rfmt sheetId="6" sqref="D79:E79">
    <dxf>
      <fill>
        <patternFill>
          <bgColor theme="0"/>
        </patternFill>
      </fill>
    </dxf>
  </rfmt>
  <rcc rId="17273" sId="6">
    <nc r="E83">
      <v>39622</v>
    </nc>
  </rcc>
  <rcc rId="17274" sId="6">
    <nc r="E84">
      <v>150756</v>
    </nc>
  </rcc>
  <rcc rId="17275" sId="6">
    <nc r="E85">
      <v>43152</v>
    </nc>
  </rcc>
  <rfmt sheetId="6" sqref="D87">
    <dxf>
      <fill>
        <patternFill>
          <bgColor theme="0"/>
        </patternFill>
      </fill>
    </dxf>
  </rfmt>
  <rfmt sheetId="6" sqref="E86">
    <dxf>
      <fill>
        <patternFill>
          <bgColor theme="4" tint="0.79998168889431442"/>
        </patternFill>
      </fill>
    </dxf>
  </rfmt>
  <rcc rId="17276" sId="6">
    <nc r="E86">
      <v>29557</v>
    </nc>
  </rcc>
  <rcc rId="17277" sId="6">
    <nc r="E87">
      <v>12823</v>
    </nc>
  </rcc>
  <rcc rId="17278" sId="6">
    <nc r="E88">
      <v>771</v>
    </nc>
  </rcc>
  <rcc rId="17279" sId="6">
    <nc r="E92">
      <v>26753</v>
    </nc>
  </rcc>
  <rcc rId="17280" sId="6">
    <nc r="E94">
      <v>71654</v>
    </nc>
  </rcc>
  <rcc rId="17281" sId="6">
    <nc r="E95">
      <v>11231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91" sId="6">
    <oc r="E21">
      <v>22024</v>
    </oc>
    <nc r="E21">
      <v>22420</v>
    </nc>
  </rcc>
  <rfmt sheetId="6" sqref="E21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99" sId="6">
    <oc r="B83" t="inlineStr">
      <is>
        <t>БАМБУК       Киричок Андрей 8-925-518-27-96</t>
      </is>
    </oc>
    <nc r="B83" t="inlineStr">
      <is>
        <t xml:space="preserve">АЯКС      </t>
      </is>
    </nc>
  </rcc>
  <rfmt sheetId="6" sqref="B83">
    <dxf>
      <alignment horizontal="center" readingOrder="0"/>
    </dxf>
  </rfmt>
  <rfmt sheetId="6" sqref="B83" start="0" length="2147483647">
    <dxf>
      <font>
        <sz val="10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01" sId="6">
    <oc r="E8">
      <v>13673</v>
    </oc>
    <nc r="E8">
      <v>14202</v>
    </nc>
  </rcc>
  <rfmt sheetId="6" sqref="E8">
    <dxf>
      <fill>
        <patternFill>
          <bgColor theme="4" tint="0.79998168889431442"/>
        </patternFill>
      </fill>
    </dxf>
  </rfmt>
  <rcc rId="17302" sId="6">
    <oc r="E10">
      <v>36251</v>
    </oc>
    <nc r="E10">
      <v>36626</v>
    </nc>
  </rcc>
  <rfmt sheetId="6" sqref="E10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C65" start="0" length="2147483647">
    <dxf>
      <font>
        <color auto="1"/>
      </font>
    </dxf>
  </rfmt>
  <rfmt sheetId="6" sqref="D69">
    <dxf>
      <fill>
        <patternFill>
          <bgColor theme="0"/>
        </patternFill>
      </fill>
    </dxf>
  </rfmt>
  <rcc rId="17303" sId="6">
    <oc r="E86">
      <v>29557</v>
    </oc>
    <nc r="E86">
      <v>30380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13" sId="13" numFmtId="4">
    <oc r="D5">
      <v>108620.72</v>
    </oc>
    <nc r="D5">
      <v>109192.11</v>
    </nc>
  </rcc>
  <rcc rId="17314" sId="13" numFmtId="4">
    <oc r="D8">
      <v>238160</v>
    </oc>
    <nc r="D8">
      <v>242390</v>
    </nc>
  </rcc>
  <rcc rId="17315" sId="13">
    <oc r="E7">
      <f>1515-F7</f>
    </oc>
    <nc r="E7">
      <f>1631-F7</f>
    </nc>
  </rcc>
  <rcc rId="17316" sId="13" numFmtId="4">
    <oc r="E8">
      <v>1980</v>
    </oc>
    <nc r="E8">
      <f>3049-F8</f>
    </nc>
  </rcc>
  <rcc rId="17317" sId="13">
    <oc r="F7">
      <f>150*3.23</f>
    </oc>
    <nc r="F7">
      <f>153*3.23</f>
    </nc>
  </rcc>
  <rcc rId="17318" sId="13">
    <oc r="F8">
      <f>150*4.33</f>
    </oc>
    <nc r="F8">
      <f>153*4.33</f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19" sId="13">
    <oc r="E5">
      <f>22.95+1.04</f>
    </oc>
    <nc r="E5">
      <f>175.07+8.07</f>
    </nc>
  </rcc>
  <rcc rId="17320" sId="13">
    <oc r="G5">
      <v>183.87</v>
    </oc>
    <nc r="G5">
      <v>306.47000000000003</v>
    </nc>
  </rcc>
  <rcc rId="17321" sId="13">
    <oc r="E8">
      <f>3049-F8</f>
    </oc>
    <nc r="E8">
      <f>3049-F8-528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09" sId="10" numFmtId="34">
    <oc r="C8">
      <v>2465.5</v>
    </oc>
    <nc r="C8">
      <v>3835.1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19" sId="6">
    <oc r="G66">
      <f>F66*F73</f>
    </oc>
    <nc r="G66">
      <f>F66*2/100</f>
    </nc>
  </rcc>
  <rcc rId="15720" sId="6">
    <oc r="I51">
      <v>2</v>
    </oc>
    <nc r="I51"/>
  </rcc>
  <rcc rId="15721" sId="6">
    <oc r="I52">
      <v>2</v>
    </oc>
    <nc r="I52"/>
  </rcc>
  <rcc rId="15722" sId="6">
    <oc r="G53">
      <f>F53*F73</f>
    </oc>
    <nc r="G53">
      <f>F53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32" sId="6">
    <oc r="B58" t="inlineStr">
      <is>
        <t>Марчук Алексей Павл.         580-03-87</t>
      </is>
    </oc>
    <nc r="B58" t="inlineStr">
      <is>
        <t>ООО "АЛЬФА"</t>
      </is>
    </nc>
  </rcc>
  <rcc rId="15733" sId="6">
    <oc r="G59">
      <f>F59*F73</f>
    </oc>
    <nc r="G59">
      <f>F59*2/100</f>
    </nc>
  </rcc>
  <rcc rId="15734" sId="6">
    <oc r="G61">
      <f>F61*F73</f>
    </oc>
    <nc r="G61">
      <f>F61*2/100</f>
    </nc>
  </rcc>
  <rcc rId="15735" sId="6">
    <oc r="G62">
      <f>F62*F73</f>
    </oc>
    <nc r="G62">
      <f>F62*2/100</f>
    </nc>
  </rcc>
  <rcc rId="15736" sId="6">
    <oc r="I65" t="inlineStr">
      <is>
        <t>51639 - 22/08/22</t>
      </is>
    </oc>
    <nc r="I65"/>
  </rcc>
  <rfmt sheetId="6" sqref="C65" start="0" length="0">
    <dxf>
      <font>
        <sz val="9"/>
        <color rgb="FFFF0000"/>
      </font>
    </dxf>
  </rfmt>
  <rcc rId="15737" sId="6">
    <oc r="H61" t="inlineStr">
      <is>
        <t xml:space="preserve">акт </t>
      </is>
    </oc>
    <nc r="H61" t="inlineStr">
      <is>
        <t>Договор</t>
      </is>
    </nc>
  </rcc>
  <rcc rId="15738" sId="6">
    <oc r="H62" t="inlineStr">
      <is>
        <t xml:space="preserve">акт </t>
      </is>
    </oc>
    <nc r="H62" t="inlineStr">
      <is>
        <t>Договор</t>
      </is>
    </nc>
  </rcc>
  <rcc rId="15739" sId="6" odxf="1" dxf="1">
    <oc r="H59" t="inlineStr">
      <is>
        <t xml:space="preserve">акт  </t>
      </is>
    </oc>
    <nc r="H59" t="inlineStr">
      <is>
        <t>Договор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40" sId="6">
    <oc r="G64">
      <f>F64*F73</f>
    </oc>
    <nc r="G64">
      <f>F64</f>
    </nc>
  </rcc>
  <rcc rId="15741" sId="6">
    <oc r="G65">
      <f>F65*F73</f>
    </oc>
    <nc r="G65">
      <f>F65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51" sId="6">
    <oc r="G58">
      <f>F58*F73</f>
    </oc>
    <nc r="G58">
      <f>F58*2/100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52" sId="6">
    <oc r="G68">
      <f>F68*F73</f>
    </oc>
    <nc r="G68">
      <f>F68*2.746/100</f>
    </nc>
  </rcc>
  <rcc rId="15753" sId="6">
    <oc r="G55">
      <f>F55*F73</f>
    </oc>
    <nc r="G55">
      <f>F55*2/100</f>
    </nc>
  </rcc>
  <rcc rId="15754" sId="6">
    <oc r="G60">
      <f>F60*F73</f>
    </oc>
    <nc r="G60">
      <f>F60*2/100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64" sId="6">
    <oc r="G67">
      <f>F67*F73</f>
    </oc>
    <nc r="G67">
      <f>F67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zoomScale="120" zoomScaleSheetLayoutView="120" workbookViewId="0">
      <selection activeCell="D21" sqref="D21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61" t="s">
        <v>1019</v>
      </c>
      <c r="B1" s="761"/>
      <c r="C1" s="761"/>
      <c r="D1" s="761"/>
      <c r="E1" s="761"/>
      <c r="F1" s="761"/>
      <c r="G1" s="761"/>
    </row>
    <row r="2" spans="1:8" ht="15" x14ac:dyDescent="0.2">
      <c r="A2" s="762" t="s">
        <v>2009</v>
      </c>
      <c r="B2" s="762"/>
      <c r="C2" s="762"/>
      <c r="D2" s="762"/>
      <c r="E2" s="762"/>
      <c r="F2" s="762"/>
      <c r="G2" s="76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51" t="s">
        <v>0</v>
      </c>
      <c r="B4" s="763" t="s">
        <v>1</v>
      </c>
      <c r="C4" s="763" t="s">
        <v>2</v>
      </c>
      <c r="D4" s="763"/>
      <c r="E4" s="738" t="s">
        <v>3</v>
      </c>
      <c r="F4" s="738" t="s">
        <v>4</v>
      </c>
      <c r="G4" s="763" t="s">
        <v>5</v>
      </c>
    </row>
    <row r="5" spans="1:8" ht="13.5" thickBot="1" x14ac:dyDescent="0.25">
      <c r="A5" s="739"/>
      <c r="B5" s="763"/>
      <c r="C5" s="763"/>
      <c r="D5" s="763"/>
      <c r="E5" s="739"/>
      <c r="F5" s="739"/>
      <c r="G5" s="763"/>
    </row>
    <row r="6" spans="1:8" ht="13.5" thickBot="1" x14ac:dyDescent="0.25">
      <c r="A6" s="740"/>
      <c r="B6" s="763"/>
      <c r="C6" s="5" t="s">
        <v>6</v>
      </c>
      <c r="D6" s="6" t="s">
        <v>7</v>
      </c>
      <c r="E6" s="740"/>
      <c r="F6" s="740"/>
      <c r="G6" s="763"/>
    </row>
    <row r="7" spans="1:8" ht="18" customHeight="1" thickBot="1" x14ac:dyDescent="0.25">
      <c r="A7" s="748" t="s">
        <v>1560</v>
      </c>
      <c r="B7" s="749"/>
      <c r="C7" s="749"/>
      <c r="D7" s="750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6431</v>
      </c>
      <c r="D8" s="21">
        <v>6499</v>
      </c>
      <c r="E8" s="155">
        <f>D8-C8</f>
        <v>68</v>
      </c>
      <c r="F8" s="21">
        <v>15</v>
      </c>
      <c r="G8" s="22">
        <f>E8*F8</f>
        <v>1020</v>
      </c>
      <c r="H8" s="8"/>
    </row>
    <row r="9" spans="1:8" ht="64.5" thickBot="1" x14ac:dyDescent="0.25">
      <c r="A9" s="9" t="s">
        <v>9</v>
      </c>
      <c r="B9" s="21">
        <v>29993299</v>
      </c>
      <c r="C9" s="22">
        <v>2621</v>
      </c>
      <c r="D9" s="22">
        <v>2658</v>
      </c>
      <c r="E9" s="155">
        <f>D9-C9</f>
        <v>37</v>
      </c>
      <c r="F9" s="22">
        <v>60</v>
      </c>
      <c r="G9" s="22">
        <f>E9*F9</f>
        <v>2220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12783</v>
      </c>
      <c r="D10" s="21">
        <v>12974</v>
      </c>
      <c r="E10" s="155">
        <f>D10-C10</f>
        <v>191</v>
      </c>
      <c r="F10" s="21">
        <v>40</v>
      </c>
      <c r="G10" s="22">
        <f>E10*F10</f>
        <v>7640</v>
      </c>
    </row>
    <row r="11" spans="1:8" ht="15" customHeight="1" thickBot="1" x14ac:dyDescent="0.25">
      <c r="A11" s="11" t="s">
        <v>11</v>
      </c>
      <c r="B11" s="25">
        <v>29993506</v>
      </c>
      <c r="C11" s="21">
        <v>16641</v>
      </c>
      <c r="D11" s="21">
        <v>16902</v>
      </c>
      <c r="E11" s="155">
        <f>D11-C11</f>
        <v>261</v>
      </c>
      <c r="F11" s="21">
        <v>60</v>
      </c>
      <c r="G11" s="22">
        <f>E11*F11</f>
        <v>15660</v>
      </c>
    </row>
    <row r="12" spans="1:8" ht="15" customHeight="1" thickBot="1" x14ac:dyDescent="0.25">
      <c r="A12" s="9" t="s">
        <v>1439</v>
      </c>
      <c r="B12" s="22">
        <v>29993527</v>
      </c>
      <c r="C12" s="21">
        <v>6852</v>
      </c>
      <c r="D12" s="21">
        <v>6948</v>
      </c>
      <c r="E12" s="155">
        <f>D12-C12</f>
        <v>96</v>
      </c>
      <c r="F12" s="21">
        <v>20</v>
      </c>
      <c r="G12" s="22">
        <f>E12*F12</f>
        <v>1920</v>
      </c>
    </row>
    <row r="13" spans="1:8" ht="18" customHeight="1" thickBot="1" x14ac:dyDescent="0.25">
      <c r="A13" s="517" t="s">
        <v>1561</v>
      </c>
      <c r="B13" s="518"/>
      <c r="C13" s="180"/>
      <c r="D13" s="180"/>
      <c r="E13" s="155"/>
      <c r="F13" s="188"/>
      <c r="G13" s="12">
        <f>SUM(G8:G12)</f>
        <v>28460</v>
      </c>
    </row>
    <row r="14" spans="1:8" ht="42.75" customHeight="1" thickBot="1" x14ac:dyDescent="0.25">
      <c r="A14" s="7" t="s">
        <v>8</v>
      </c>
      <c r="B14" s="21">
        <v>29993434</v>
      </c>
      <c r="C14" s="20">
        <v>6326</v>
      </c>
      <c r="D14" s="20">
        <v>6396</v>
      </c>
      <c r="E14" s="155">
        <f t="shared" ref="E14:E18" si="0">D14-C14</f>
        <v>70</v>
      </c>
      <c r="F14" s="21">
        <v>10</v>
      </c>
      <c r="G14" s="22">
        <f t="shared" ref="G14:G18" si="1">E14*F14</f>
        <v>700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4570</v>
      </c>
      <c r="D15" s="21">
        <v>4612</v>
      </c>
      <c r="E15" s="155">
        <f t="shared" si="0"/>
        <v>42</v>
      </c>
      <c r="F15" s="21">
        <v>15</v>
      </c>
      <c r="G15" s="22">
        <f t="shared" si="1"/>
        <v>630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3620</v>
      </c>
      <c r="D16" s="21">
        <v>3686</v>
      </c>
      <c r="E16" s="155">
        <f t="shared" si="0"/>
        <v>66</v>
      </c>
      <c r="F16" s="21">
        <v>40</v>
      </c>
      <c r="G16" s="22">
        <f t="shared" si="1"/>
        <v>2640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6554</v>
      </c>
      <c r="D17" s="21">
        <v>6669</v>
      </c>
      <c r="E17" s="155">
        <f t="shared" si="0"/>
        <v>115</v>
      </c>
      <c r="F17" s="21">
        <v>30</v>
      </c>
      <c r="G17" s="22">
        <f t="shared" si="1"/>
        <v>3450</v>
      </c>
      <c r="H17" s="10"/>
    </row>
    <row r="18" spans="1:8" ht="31.5" customHeight="1" thickBot="1" x14ac:dyDescent="0.25">
      <c r="A18" s="14" t="s">
        <v>1383</v>
      </c>
      <c r="B18" s="22">
        <v>29993504</v>
      </c>
      <c r="C18" s="21">
        <v>5735</v>
      </c>
      <c r="D18" s="21">
        <v>5762</v>
      </c>
      <c r="E18" s="155">
        <f t="shared" si="0"/>
        <v>27</v>
      </c>
      <c r="F18" s="21">
        <v>20</v>
      </c>
      <c r="G18" s="22">
        <f t="shared" si="1"/>
        <v>540</v>
      </c>
      <c r="H18" s="10"/>
    </row>
    <row r="19" spans="1:8" ht="18" customHeight="1" thickBot="1" x14ac:dyDescent="0.25">
      <c r="A19" s="756" t="s">
        <v>1562</v>
      </c>
      <c r="B19" s="757"/>
      <c r="C19" s="757"/>
      <c r="D19" s="760"/>
      <c r="E19" s="155"/>
      <c r="G19" s="16">
        <f>SUM(G14:G18)</f>
        <v>7960</v>
      </c>
    </row>
    <row r="20" spans="1:8" ht="39" customHeight="1" thickBot="1" x14ac:dyDescent="0.25">
      <c r="A20" s="7" t="s">
        <v>8</v>
      </c>
      <c r="B20" s="21">
        <v>29993452</v>
      </c>
      <c r="C20" s="21">
        <v>10678</v>
      </c>
      <c r="D20" s="21">
        <v>10800</v>
      </c>
      <c r="E20" s="155">
        <f t="shared" ref="E20:E24" si="2">D20-C20</f>
        <v>122</v>
      </c>
      <c r="F20" s="21">
        <v>10</v>
      </c>
      <c r="G20" s="22">
        <f t="shared" ref="G20:G24" si="3">E20*F20</f>
        <v>1220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2984</v>
      </c>
      <c r="D21" s="21">
        <v>3020</v>
      </c>
      <c r="E21" s="155">
        <f t="shared" si="2"/>
        <v>36</v>
      </c>
      <c r="F21" s="22">
        <v>15</v>
      </c>
      <c r="G21" s="22">
        <f t="shared" si="3"/>
        <v>540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9000</v>
      </c>
      <c r="D22" s="20">
        <v>9155</v>
      </c>
      <c r="E22" s="155">
        <f t="shared" si="2"/>
        <v>155</v>
      </c>
      <c r="F22" s="21">
        <v>40</v>
      </c>
      <c r="G22" s="22">
        <f t="shared" si="3"/>
        <v>6200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11044</v>
      </c>
      <c r="D23" s="22">
        <v>11220</v>
      </c>
      <c r="E23" s="155">
        <f t="shared" si="2"/>
        <v>176</v>
      </c>
      <c r="F23" s="21">
        <v>30</v>
      </c>
      <c r="G23" s="22">
        <f t="shared" si="3"/>
        <v>5280</v>
      </c>
      <c r="H23" s="10"/>
    </row>
    <row r="24" spans="1:8" ht="30.75" customHeight="1" thickBot="1" x14ac:dyDescent="0.25">
      <c r="A24" s="14" t="s">
        <v>1382</v>
      </c>
      <c r="B24" s="22">
        <v>29993524</v>
      </c>
      <c r="C24" s="22">
        <v>12116</v>
      </c>
      <c r="D24" s="22">
        <v>12267</v>
      </c>
      <c r="E24" s="155">
        <f t="shared" si="2"/>
        <v>151</v>
      </c>
      <c r="F24" s="21">
        <v>20</v>
      </c>
      <c r="G24" s="22">
        <f t="shared" si="3"/>
        <v>3020</v>
      </c>
      <c r="H24" s="10"/>
    </row>
    <row r="25" spans="1:8" ht="13.5" thickBot="1" x14ac:dyDescent="0.25">
      <c r="A25" s="754"/>
      <c r="B25" s="754"/>
      <c r="C25" s="754"/>
      <c r="D25" s="754"/>
      <c r="E25" s="754"/>
      <c r="F25" s="5" t="s">
        <v>16</v>
      </c>
      <c r="G25" s="16">
        <f>SUM(G20:G24)</f>
        <v>16260</v>
      </c>
    </row>
    <row r="26" spans="1:8" ht="13.5" thickBot="1" x14ac:dyDescent="0.25">
      <c r="C26" s="17"/>
      <c r="D26" s="17"/>
      <c r="F26" s="5" t="s">
        <v>17</v>
      </c>
      <c r="G26" s="349">
        <f>G25+G19+G13</f>
        <v>52680</v>
      </c>
      <c r="H26" s="10"/>
    </row>
    <row r="27" spans="1:8" x14ac:dyDescent="0.2">
      <c r="C27" s="17"/>
      <c r="D27" s="17"/>
      <c r="G27" s="135"/>
      <c r="H27" s="10"/>
    </row>
    <row r="29" spans="1:8" s="722" customFormat="1" ht="19.5" customHeight="1" x14ac:dyDescent="0.2">
      <c r="A29" s="717"/>
      <c r="B29" s="718"/>
      <c r="C29" s="719"/>
      <c r="D29" s="719"/>
      <c r="E29" s="720"/>
      <c r="F29" s="720"/>
      <c r="G29" s="720"/>
      <c r="H29" s="721"/>
    </row>
    <row r="30" spans="1:8" s="722" customFormat="1" ht="18.75" customHeight="1" x14ac:dyDescent="0.2">
      <c r="A30" s="723"/>
      <c r="B30" s="720"/>
      <c r="C30" s="719"/>
      <c r="D30" s="719"/>
      <c r="E30" s="720"/>
      <c r="F30" s="720"/>
      <c r="G30" s="720"/>
      <c r="H30" s="721"/>
    </row>
    <row r="31" spans="1:8" s="722" customFormat="1" x14ac:dyDescent="0.2">
      <c r="G31" s="724"/>
    </row>
    <row r="32" spans="1:8" s="722" customFormat="1" x14ac:dyDescent="0.2">
      <c r="G32" s="725"/>
    </row>
    <row r="33" spans="1:8" x14ac:dyDescent="0.2">
      <c r="G33" s="18"/>
    </row>
    <row r="34" spans="1:8" x14ac:dyDescent="0.2">
      <c r="A34" s="755"/>
      <c r="B34" s="755"/>
      <c r="C34" s="755"/>
      <c r="D34" s="755"/>
      <c r="E34" s="755"/>
      <c r="F34" s="737"/>
      <c r="G34" s="737"/>
    </row>
    <row r="35" spans="1:8" ht="13.5" thickBot="1" x14ac:dyDescent="0.25">
      <c r="A35" s="1"/>
      <c r="B35" s="2"/>
      <c r="G35" s="2"/>
    </row>
    <row r="36" spans="1:8" ht="12.75" customHeight="1" x14ac:dyDescent="0.2">
      <c r="A36" s="751" t="s">
        <v>0</v>
      </c>
      <c r="B36" s="738" t="s">
        <v>1</v>
      </c>
      <c r="C36" s="741" t="s">
        <v>2</v>
      </c>
      <c r="D36" s="742"/>
      <c r="E36" s="738" t="s">
        <v>3</v>
      </c>
      <c r="F36" s="738" t="s">
        <v>4</v>
      </c>
      <c r="G36" s="738" t="s">
        <v>5</v>
      </c>
    </row>
    <row r="37" spans="1:8" ht="13.5" thickBot="1" x14ac:dyDescent="0.25">
      <c r="A37" s="752"/>
      <c r="B37" s="739"/>
      <c r="C37" s="743"/>
      <c r="D37" s="744"/>
      <c r="E37" s="739"/>
      <c r="F37" s="739"/>
      <c r="G37" s="739"/>
    </row>
    <row r="38" spans="1:8" ht="13.5" thickBot="1" x14ac:dyDescent="0.25">
      <c r="A38" s="753"/>
      <c r="B38" s="740"/>
      <c r="C38" s="5" t="s">
        <v>6</v>
      </c>
      <c r="D38" s="6" t="s">
        <v>7</v>
      </c>
      <c r="E38" s="740"/>
      <c r="F38" s="740"/>
      <c r="G38" s="740"/>
    </row>
    <row r="39" spans="1:8" ht="25.5" customHeight="1" thickBot="1" x14ac:dyDescent="0.25">
      <c r="A39" s="758"/>
      <c r="B39" s="759"/>
      <c r="C39" s="759"/>
      <c r="D39" s="759"/>
      <c r="E39" s="143"/>
      <c r="G39" s="19"/>
    </row>
    <row r="40" spans="1:8" ht="15" customHeight="1" thickBot="1" x14ac:dyDescent="0.25">
      <c r="A40" s="14" t="s">
        <v>18</v>
      </c>
      <c r="B40" s="14" t="s">
        <v>1460</v>
      </c>
      <c r="C40" s="20">
        <v>3602</v>
      </c>
      <c r="D40" s="20">
        <v>3650</v>
      </c>
      <c r="E40" s="21">
        <f>D40-C40</f>
        <v>48</v>
      </c>
      <c r="F40" s="14">
        <v>30</v>
      </c>
      <c r="G40" s="150">
        <f>E40*F40</f>
        <v>1440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3360</v>
      </c>
      <c r="D41" s="21">
        <v>3421</v>
      </c>
      <c r="E41" s="21">
        <f>D41-C41</f>
        <v>61</v>
      </c>
      <c r="F41" s="21">
        <v>30</v>
      </c>
      <c r="G41" s="22">
        <f>E41*F41</f>
        <v>1830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1461</v>
      </c>
      <c r="C43" s="25">
        <v>15737</v>
      </c>
      <c r="D43" s="25">
        <v>16332</v>
      </c>
      <c r="E43" s="21">
        <f>D43-C43</f>
        <v>595</v>
      </c>
      <c r="F43" s="21">
        <v>30</v>
      </c>
      <c r="G43" s="22">
        <f>E43*F43</f>
        <v>17850</v>
      </c>
      <c r="H43" s="10"/>
    </row>
    <row r="44" spans="1:8" ht="15" customHeight="1" thickBot="1" x14ac:dyDescent="0.25">
      <c r="A44" s="23" t="s">
        <v>21</v>
      </c>
      <c r="B44" s="14" t="s">
        <v>1462</v>
      </c>
      <c r="C44" s="159">
        <v>11839</v>
      </c>
      <c r="D44" s="159">
        <v>12020</v>
      </c>
      <c r="E44" s="21">
        <f>D44-C44</f>
        <v>181</v>
      </c>
      <c r="F44" s="21">
        <v>30</v>
      </c>
      <c r="G44" s="22">
        <f>E44*F44</f>
        <v>5430</v>
      </c>
      <c r="H44" s="10"/>
    </row>
    <row r="45" spans="1:8" ht="16.5" customHeight="1" thickBot="1" x14ac:dyDescent="0.25">
      <c r="A45" s="756" t="s">
        <v>22</v>
      </c>
      <c r="B45" s="757"/>
      <c r="C45" s="729"/>
      <c r="D45" s="187"/>
      <c r="E45" s="149"/>
      <c r="F45" s="5" t="s">
        <v>16</v>
      </c>
      <c r="G45" s="547">
        <f>SUM(G40:G44)</f>
        <v>26550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14003</v>
      </c>
      <c r="D46" s="22">
        <v>14142</v>
      </c>
      <c r="E46" s="22">
        <f t="shared" ref="E46:E50" si="4">D46-C46</f>
        <v>139</v>
      </c>
      <c r="F46" s="21">
        <v>15</v>
      </c>
      <c r="G46" s="22">
        <f t="shared" ref="G46:G50" si="5">E46*F46</f>
        <v>2085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2260</v>
      </c>
      <c r="D47" s="21">
        <v>2289</v>
      </c>
      <c r="E47" s="22">
        <f t="shared" si="4"/>
        <v>29</v>
      </c>
      <c r="F47" s="21">
        <v>60</v>
      </c>
      <c r="G47" s="22">
        <f t="shared" si="5"/>
        <v>1740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24769</v>
      </c>
      <c r="D48" s="20">
        <v>25138</v>
      </c>
      <c r="E48" s="22">
        <f t="shared" si="4"/>
        <v>369</v>
      </c>
      <c r="F48" s="21">
        <v>60</v>
      </c>
      <c r="G48" s="22">
        <f t="shared" si="5"/>
        <v>22140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20661</v>
      </c>
      <c r="D49" s="22">
        <v>20928</v>
      </c>
      <c r="E49" s="22">
        <f t="shared" si="4"/>
        <v>267</v>
      </c>
      <c r="F49" s="21">
        <v>80</v>
      </c>
      <c r="G49" s="22">
        <f t="shared" si="5"/>
        <v>21360</v>
      </c>
      <c r="H49" s="10"/>
    </row>
    <row r="50" spans="1:8" ht="15" customHeight="1" thickBot="1" x14ac:dyDescent="0.25">
      <c r="A50" s="23" t="s">
        <v>1439</v>
      </c>
      <c r="B50" s="22">
        <v>29993469</v>
      </c>
      <c r="C50" s="22">
        <v>9394</v>
      </c>
      <c r="D50" s="22">
        <v>9516</v>
      </c>
      <c r="E50" s="22">
        <f t="shared" si="4"/>
        <v>122</v>
      </c>
      <c r="F50" s="21">
        <v>40</v>
      </c>
      <c r="G50" s="22">
        <f t="shared" si="5"/>
        <v>4880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6">
        <f>SUM(G46:G50)</f>
        <v>52205</v>
      </c>
    </row>
    <row r="53" spans="1:8" x14ac:dyDescent="0.2">
      <c r="A53" s="751" t="s">
        <v>0</v>
      </c>
      <c r="B53" s="738" t="s">
        <v>1</v>
      </c>
      <c r="C53" s="741" t="s">
        <v>2</v>
      </c>
      <c r="D53" s="742"/>
      <c r="E53" s="738" t="s">
        <v>3</v>
      </c>
      <c r="F53" s="738" t="s">
        <v>4</v>
      </c>
      <c r="G53" s="738" t="s">
        <v>5</v>
      </c>
    </row>
    <row r="54" spans="1:8" ht="13.5" thickBot="1" x14ac:dyDescent="0.25">
      <c r="A54" s="752"/>
      <c r="B54" s="739"/>
      <c r="C54" s="743"/>
      <c r="D54" s="744"/>
      <c r="E54" s="739"/>
      <c r="F54" s="739"/>
      <c r="G54" s="739"/>
    </row>
    <row r="55" spans="1:8" ht="13.5" thickBot="1" x14ac:dyDescent="0.25">
      <c r="A55" s="753"/>
      <c r="B55" s="740"/>
      <c r="C55" s="5" t="s">
        <v>6</v>
      </c>
      <c r="D55" s="6" t="s">
        <v>7</v>
      </c>
      <c r="E55" s="740"/>
      <c r="F55" s="740"/>
      <c r="G55" s="740"/>
    </row>
    <row r="56" spans="1:8" ht="15" customHeight="1" thickBot="1" x14ac:dyDescent="0.25">
      <c r="A56" s="745" t="s">
        <v>1563</v>
      </c>
      <c r="B56" s="14" t="s">
        <v>1463</v>
      </c>
      <c r="C56" s="20">
        <v>10824</v>
      </c>
      <c r="D56" s="20">
        <v>11002</v>
      </c>
      <c r="E56" s="21">
        <f t="shared" ref="E56:E58" si="6">D56-C56</f>
        <v>178</v>
      </c>
      <c r="F56" s="20">
        <v>40</v>
      </c>
      <c r="G56" s="22">
        <f t="shared" ref="G56:G58" si="7">E56*F56</f>
        <v>7120</v>
      </c>
      <c r="H56" s="10"/>
    </row>
    <row r="57" spans="1:8" ht="15" customHeight="1" thickBot="1" x14ac:dyDescent="0.25">
      <c r="A57" s="746"/>
      <c r="B57" s="14" t="s">
        <v>1464</v>
      </c>
      <c r="C57" s="20">
        <v>6339</v>
      </c>
      <c r="D57" s="20">
        <v>6415</v>
      </c>
      <c r="E57" s="21">
        <f t="shared" si="6"/>
        <v>76</v>
      </c>
      <c r="F57" s="20">
        <v>20</v>
      </c>
      <c r="G57" s="22">
        <f t="shared" si="7"/>
        <v>1520</v>
      </c>
      <c r="H57" s="10"/>
    </row>
    <row r="58" spans="1:8" ht="15" customHeight="1" thickBot="1" x14ac:dyDescent="0.25">
      <c r="A58" s="747"/>
      <c r="B58" s="14" t="s">
        <v>1465</v>
      </c>
      <c r="C58" s="20">
        <v>1290</v>
      </c>
      <c r="D58" s="20">
        <v>1305</v>
      </c>
      <c r="E58" s="21">
        <f t="shared" si="6"/>
        <v>15</v>
      </c>
      <c r="F58" s="20">
        <v>80</v>
      </c>
      <c r="G58" s="22">
        <f t="shared" si="7"/>
        <v>1200</v>
      </c>
      <c r="H58" s="10"/>
    </row>
    <row r="59" spans="1:8" ht="15" customHeight="1" thickBot="1" x14ac:dyDescent="0.25">
      <c r="A59" s="735" t="s">
        <v>1556</v>
      </c>
      <c r="B59" s="502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36"/>
      <c r="B60" s="511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2" t="s">
        <v>16</v>
      </c>
      <c r="G61" s="548">
        <f>SUM(G56:G60)</f>
        <v>9840</v>
      </c>
    </row>
    <row r="62" spans="1:8" ht="15" customHeight="1" x14ac:dyDescent="0.2">
      <c r="A62" s="32"/>
      <c r="B62" s="33"/>
      <c r="C62" s="33"/>
      <c r="D62" s="33"/>
      <c r="E62" s="33"/>
      <c r="F62" s="510"/>
      <c r="G62" s="139"/>
    </row>
    <row r="63" spans="1:8" ht="15" customHeight="1" x14ac:dyDescent="0.2">
      <c r="A63" s="365" t="s">
        <v>959</v>
      </c>
      <c r="B63" s="366">
        <f>G26+G31+G45+G51+G61</f>
        <v>141275</v>
      </c>
      <c r="C63" s="33"/>
      <c r="D63" s="33"/>
      <c r="E63" s="33"/>
      <c r="F63" s="494"/>
      <c r="G63" s="139"/>
    </row>
    <row r="64" spans="1:8" ht="15" customHeight="1" x14ac:dyDescent="0.2">
      <c r="A64" s="365" t="s">
        <v>951</v>
      </c>
      <c r="B64" s="366">
        <f>SUM(G12)+SUM(G18:G18)+SUM(G24:G24)+SUM(G50:G50)</f>
        <v>10360</v>
      </c>
      <c r="C64" s="33"/>
      <c r="D64" s="33"/>
      <c r="E64" s="33"/>
      <c r="F64" s="494"/>
      <c r="G64" s="139"/>
    </row>
    <row r="65" spans="1:7" ht="21.75" customHeight="1" x14ac:dyDescent="0.2">
      <c r="A65" s="255" t="s">
        <v>1350</v>
      </c>
      <c r="B65" s="367">
        <f>SUM(G10:G11)+SUM(G16:G17)+SUM(G22:G23)+SUM(G48:G49)</f>
        <v>84370</v>
      </c>
      <c r="D65" s="356"/>
      <c r="E65" s="356"/>
      <c r="F65" s="494"/>
    </row>
    <row r="66" spans="1:7" ht="21.75" customHeight="1" x14ac:dyDescent="0.2">
      <c r="A66" s="255" t="s">
        <v>1426</v>
      </c>
      <c r="B66" s="367">
        <f>G61</f>
        <v>9840</v>
      </c>
      <c r="D66" s="17"/>
      <c r="G66" s="18"/>
    </row>
    <row r="67" spans="1:7" ht="21.75" customHeight="1" x14ac:dyDescent="0.2">
      <c r="A67" s="255" t="s">
        <v>1511</v>
      </c>
      <c r="B67" s="367">
        <f>G8+G9+G14+G15+G20+G21+G45+G46+G47</f>
        <v>36705</v>
      </c>
      <c r="D67" s="17"/>
      <c r="G67" s="18"/>
    </row>
    <row r="69" spans="1:7" x14ac:dyDescent="0.2">
      <c r="B69" t="s">
        <v>1369</v>
      </c>
    </row>
    <row r="71" spans="1:7" x14ac:dyDescent="0.2">
      <c r="B71" t="s">
        <v>1351</v>
      </c>
    </row>
  </sheetData>
  <customSheetViews>
    <customSheetView guid="{59BB3A05-2517-4212-B4B0-766CE27362F6}" scale="120" showPageBreaks="1" fitToPage="1" printArea="1" view="pageBreakPreview">
      <selection activeCell="D21" sqref="D21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38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1" sqref="C11"/>
    </sheetView>
  </sheetViews>
  <sheetFormatPr defaultColWidth="9.140625" defaultRowHeight="12.75" x14ac:dyDescent="0.2"/>
  <cols>
    <col min="1" max="1" width="7.28515625" style="269" customWidth="1"/>
    <col min="2" max="2" width="33.85546875" style="269" customWidth="1"/>
    <col min="3" max="3" width="15.42578125" style="269" customWidth="1"/>
    <col min="4" max="4" width="12.42578125" style="269" customWidth="1"/>
    <col min="5" max="5" width="16" style="684" customWidth="1"/>
    <col min="6" max="6" width="19.140625" style="269" customWidth="1"/>
    <col min="7" max="7" width="16.7109375" style="684" customWidth="1"/>
    <col min="8" max="16384" width="9.140625" style="269"/>
  </cols>
  <sheetData>
    <row r="2" spans="1:7" ht="21" x14ac:dyDescent="0.2">
      <c r="A2" s="836" t="s">
        <v>2012</v>
      </c>
      <c r="B2" s="836"/>
      <c r="C2" s="836"/>
      <c r="D2" s="836"/>
    </row>
    <row r="4" spans="1:7" ht="18.75" x14ac:dyDescent="0.3">
      <c r="A4" s="270" t="s">
        <v>1988</v>
      </c>
    </row>
    <row r="5" spans="1:7" ht="13.5" thickBot="1" x14ac:dyDescent="0.25"/>
    <row r="6" spans="1:7" ht="16.5" thickBot="1" x14ac:dyDescent="0.3">
      <c r="A6" s="275" t="s">
        <v>23</v>
      </c>
      <c r="B6" s="276" t="s">
        <v>1340</v>
      </c>
      <c r="C6" s="283" t="s">
        <v>1343</v>
      </c>
      <c r="D6" s="276" t="s">
        <v>1341</v>
      </c>
      <c r="E6" s="283" t="s">
        <v>1986</v>
      </c>
      <c r="F6" s="681" t="s">
        <v>1987</v>
      </c>
      <c r="G6" s="689" t="s">
        <v>1024</v>
      </c>
    </row>
    <row r="7" spans="1:7" ht="15.75" x14ac:dyDescent="0.25">
      <c r="A7" s="272">
        <v>1</v>
      </c>
      <c r="B7" s="272" t="s">
        <v>1985</v>
      </c>
      <c r="C7" s="273">
        <f>'Общ. счетчики'!G61-C8</f>
        <v>7522.9</v>
      </c>
      <c r="D7" s="274">
        <v>4.5999999999999996</v>
      </c>
      <c r="E7" s="686">
        <v>309</v>
      </c>
      <c r="F7" s="687">
        <f>C7/E7</f>
        <v>24.345954692556631</v>
      </c>
      <c r="G7" s="690">
        <f>F7*D7</f>
        <v>111.9913915857605</v>
      </c>
    </row>
    <row r="8" spans="1:7" ht="15.75" x14ac:dyDescent="0.25">
      <c r="A8" s="280">
        <v>2</v>
      </c>
      <c r="B8" s="280" t="s">
        <v>1977</v>
      </c>
      <c r="C8" s="683">
        <v>2317.1</v>
      </c>
      <c r="D8" s="274">
        <v>4.5999999999999996</v>
      </c>
      <c r="E8" s="686"/>
      <c r="F8" s="687"/>
      <c r="G8" s="690"/>
    </row>
    <row r="9" spans="1:7" ht="15.75" x14ac:dyDescent="0.25">
      <c r="A9" s="280">
        <v>3</v>
      </c>
      <c r="B9" s="280" t="s">
        <v>1344</v>
      </c>
      <c r="C9" s="281">
        <v>1</v>
      </c>
      <c r="D9" s="282">
        <v>30</v>
      </c>
      <c r="E9" s="686">
        <v>309</v>
      </c>
      <c r="F9" s="691">
        <f t="shared" ref="F9:F11" si="0">C9/E9</f>
        <v>3.2362459546925568E-3</v>
      </c>
      <c r="G9" s="690">
        <f t="shared" ref="G9:G11" si="1">F9*D9</f>
        <v>9.7087378640776698E-2</v>
      </c>
    </row>
    <row r="10" spans="1:7" ht="15.75" x14ac:dyDescent="0.25">
      <c r="A10" s="280">
        <v>4</v>
      </c>
      <c r="B10" s="280" t="s">
        <v>1345</v>
      </c>
      <c r="C10" s="281">
        <v>0</v>
      </c>
      <c r="D10" s="282">
        <v>249.67</v>
      </c>
      <c r="E10" s="686"/>
      <c r="F10" s="692"/>
      <c r="G10" s="690"/>
    </row>
    <row r="11" spans="1:7" ht="15.75" x14ac:dyDescent="0.25">
      <c r="A11" s="280">
        <v>5</v>
      </c>
      <c r="B11" s="280" t="s">
        <v>1346</v>
      </c>
      <c r="C11" s="281">
        <f>C9+C10</f>
        <v>1</v>
      </c>
      <c r="D11" s="282">
        <v>35.840000000000003</v>
      </c>
      <c r="E11" s="686">
        <v>309</v>
      </c>
      <c r="F11" s="691">
        <f t="shared" si="0"/>
        <v>3.2362459546925568E-3</v>
      </c>
      <c r="G11" s="690">
        <f t="shared" si="1"/>
        <v>0.11598705501618124</v>
      </c>
    </row>
    <row r="12" spans="1:7" ht="15.75" x14ac:dyDescent="0.25">
      <c r="A12" s="280">
        <v>6</v>
      </c>
      <c r="B12" s="280" t="s">
        <v>1401</v>
      </c>
      <c r="C12" s="282">
        <v>0</v>
      </c>
      <c r="D12" s="282">
        <v>2615.12</v>
      </c>
      <c r="E12" s="682"/>
      <c r="F12" s="688"/>
      <c r="G12" s="685"/>
    </row>
    <row r="13" spans="1:7" ht="15.75" x14ac:dyDescent="0.25">
      <c r="A13" s="280">
        <v>7</v>
      </c>
      <c r="B13" s="280" t="s">
        <v>1619</v>
      </c>
      <c r="C13" s="282">
        <f>'[2]Расчет платы на отопление и ГВС'!$F$17</f>
        <v>0</v>
      </c>
      <c r="D13" s="282">
        <v>4.5999999999999996</v>
      </c>
      <c r="E13" s="682"/>
      <c r="F13" s="688"/>
      <c r="G13" s="685"/>
    </row>
    <row r="14" spans="1:7" ht="17.25" customHeight="1" x14ac:dyDescent="0.3">
      <c r="A14" s="271"/>
      <c r="B14" s="271"/>
      <c r="C14" s="271"/>
      <c r="D14" s="271"/>
      <c r="G14" s="693"/>
    </row>
  </sheetData>
  <customSheetViews>
    <customSheetView guid="{59BB3A05-2517-4212-B4B0-766CE27362F6}">
      <selection activeCell="C11" sqref="C11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29" sqref="C29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7.140625" style="360" customWidth="1"/>
    <col min="9" max="9" width="9.140625" style="360"/>
    <col min="10" max="10" width="11.5703125" style="360" bestFit="1" customWidth="1"/>
    <col min="11" max="11" width="9.5703125" style="360" bestFit="1" customWidth="1"/>
    <col min="12" max="12" width="11.5703125" style="360" bestFit="1" customWidth="1"/>
    <col min="13" max="13" width="9.140625" style="360"/>
    <col min="14" max="14" width="11.5703125" style="360" bestFit="1" customWidth="1"/>
    <col min="15" max="16384" width="9.140625" style="360"/>
  </cols>
  <sheetData>
    <row r="1" spans="1:12" ht="33" customHeight="1" x14ac:dyDescent="0.2">
      <c r="A1" s="844" t="s">
        <v>1541</v>
      </c>
      <c r="B1" s="844"/>
      <c r="C1" s="844"/>
      <c r="D1" s="844"/>
      <c r="E1" s="844"/>
      <c r="F1" s="844"/>
      <c r="G1" s="844"/>
      <c r="H1" s="844"/>
    </row>
    <row r="2" spans="1:12" ht="18" customHeight="1" x14ac:dyDescent="0.2"/>
    <row r="3" spans="1:12" ht="65.25" customHeight="1" x14ac:dyDescent="0.2">
      <c r="A3" s="373"/>
      <c r="B3" s="373" t="s">
        <v>1447</v>
      </c>
      <c r="C3" s="373" t="s">
        <v>1448</v>
      </c>
      <c r="D3" s="373" t="s">
        <v>1471</v>
      </c>
      <c r="E3" s="373" t="s">
        <v>1449</v>
      </c>
      <c r="F3" s="373" t="s">
        <v>1468</v>
      </c>
      <c r="G3" s="373" t="s">
        <v>1469</v>
      </c>
      <c r="H3" s="373" t="s">
        <v>1470</v>
      </c>
    </row>
    <row r="4" spans="1:12" ht="33" customHeight="1" x14ac:dyDescent="0.2">
      <c r="A4" s="373" t="s">
        <v>71</v>
      </c>
      <c r="B4" s="373">
        <v>22605.8</v>
      </c>
      <c r="C4" s="373">
        <f>1395.8+15954.3</f>
        <v>17350.099999999999</v>
      </c>
      <c r="D4" s="373">
        <f>457.3-24.5-3.6-40+475.9-5.5-13.1-2.1-16.5+1005.2-38.5-422.8</f>
        <v>1371.8</v>
      </c>
      <c r="E4" s="373">
        <f t="shared" ref="E4:E9" si="0">B4-C4-D4</f>
        <v>3883.9000000000005</v>
      </c>
      <c r="F4" s="373">
        <v>5.0000000000000001E-3</v>
      </c>
      <c r="G4" s="442">
        <f>E4*F4</f>
        <v>19.419500000000003</v>
      </c>
      <c r="H4" s="458">
        <f>G4/C4</f>
        <v>1.1192730877631833E-3</v>
      </c>
      <c r="K4" s="532"/>
      <c r="L4" s="530"/>
    </row>
    <row r="5" spans="1:12" ht="33" customHeight="1" x14ac:dyDescent="0.2">
      <c r="A5" s="373" t="s">
        <v>28</v>
      </c>
      <c r="B5" s="373">
        <v>24756.6</v>
      </c>
      <c r="C5" s="373">
        <f>1343.7+15140.4-2.7</f>
        <v>16481.399999999998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3380</v>
      </c>
      <c r="F5" s="373">
        <v>5.0000000000000001E-3</v>
      </c>
      <c r="G5" s="442">
        <f>E5*F5</f>
        <v>16.899999999999999</v>
      </c>
      <c r="H5" s="458">
        <f>G5/C5</f>
        <v>1.0253983278119578E-3</v>
      </c>
      <c r="L5" s="530"/>
    </row>
    <row r="6" spans="1:12" ht="33" customHeight="1" x14ac:dyDescent="0.2">
      <c r="A6" s="373" t="s">
        <v>1046</v>
      </c>
      <c r="B6" s="373">
        <v>13321.1</v>
      </c>
      <c r="C6" s="373">
        <v>6275.6</v>
      </c>
      <c r="D6" s="373">
        <f>678.3+6165.9</f>
        <v>6844.2</v>
      </c>
      <c r="E6" s="373">
        <f t="shared" si="0"/>
        <v>201.30000000000018</v>
      </c>
      <c r="F6" s="373">
        <v>5.0000000000000001E-3</v>
      </c>
      <c r="G6" s="442">
        <f>E6*F6</f>
        <v>1.0065000000000008</v>
      </c>
      <c r="H6" s="458">
        <f t="shared" ref="H6:H9" si="1">G6/C6</f>
        <v>1.6038307094142404E-4</v>
      </c>
      <c r="K6" s="532"/>
      <c r="L6" s="530"/>
    </row>
    <row r="7" spans="1:12" ht="33" customHeight="1" x14ac:dyDescent="0.2">
      <c r="A7" s="373" t="s">
        <v>1427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5.0000000000000001E-3</v>
      </c>
      <c r="G7" s="442">
        <f t="shared" ref="G7:G8" si="2">E7*F7</f>
        <v>0.93950000000000045</v>
      </c>
      <c r="H7" s="458">
        <f t="shared" si="1"/>
        <v>7.692622615246053E-4</v>
      </c>
      <c r="K7" s="532"/>
      <c r="L7" s="530"/>
    </row>
    <row r="8" spans="1:12" ht="33" customHeight="1" x14ac:dyDescent="0.2">
      <c r="A8" s="373" t="s">
        <v>1428</v>
      </c>
      <c r="B8" s="373">
        <v>1308.0999999999999</v>
      </c>
      <c r="C8" s="373">
        <v>1189.2</v>
      </c>
      <c r="D8" s="373">
        <v>0</v>
      </c>
      <c r="E8" s="373">
        <f t="shared" si="0"/>
        <v>118.89999999999986</v>
      </c>
      <c r="F8" s="373">
        <v>5.0000000000000001E-3</v>
      </c>
      <c r="G8" s="442">
        <f t="shared" si="2"/>
        <v>0.59449999999999936</v>
      </c>
      <c r="H8" s="458">
        <f t="shared" si="1"/>
        <v>4.9991590985536442E-4</v>
      </c>
      <c r="K8" s="532"/>
      <c r="L8" s="530"/>
    </row>
    <row r="9" spans="1:12" ht="33" customHeight="1" x14ac:dyDescent="0.2">
      <c r="A9" s="373" t="s">
        <v>82</v>
      </c>
      <c r="B9" s="373">
        <v>2004.4</v>
      </c>
      <c r="C9" s="373">
        <v>1714.3</v>
      </c>
      <c r="D9" s="373">
        <f>210.1+69.4-18.03</f>
        <v>261.47000000000003</v>
      </c>
      <c r="E9" s="373">
        <f t="shared" si="0"/>
        <v>28.630000000000109</v>
      </c>
      <c r="F9" s="373">
        <v>5.0000000000000001E-3</v>
      </c>
      <c r="G9" s="442">
        <f>E9*F9</f>
        <v>0.14315000000000055</v>
      </c>
      <c r="H9" s="458">
        <f t="shared" si="1"/>
        <v>8.3503470804410286E-5</v>
      </c>
      <c r="K9" s="532"/>
      <c r="L9" s="530"/>
    </row>
    <row r="10" spans="1:12" ht="33" customHeight="1" x14ac:dyDescent="0.2">
      <c r="A10" s="373" t="s">
        <v>1433</v>
      </c>
      <c r="B10" s="373">
        <f>64.6+236.9</f>
        <v>301.5</v>
      </c>
      <c r="C10" s="373"/>
      <c r="D10" s="373"/>
      <c r="E10" s="373"/>
      <c r="F10" s="373"/>
      <c r="G10" s="442"/>
      <c r="H10" s="373"/>
    </row>
    <row r="11" spans="1:12" ht="33" customHeight="1" x14ac:dyDescent="0.2">
      <c r="A11" s="360" t="s">
        <v>1429</v>
      </c>
      <c r="B11" s="360">
        <f>SUM(B4:B10)</f>
        <v>65706.699999999983</v>
      </c>
      <c r="C11" s="360">
        <f t="shared" ref="C11:D11" si="3">SUM(C4:C9)</f>
        <v>44231.9</v>
      </c>
      <c r="D11" s="460">
        <f t="shared" si="3"/>
        <v>13372.67</v>
      </c>
      <c r="E11" s="360">
        <f>SUM(E4:E9)</f>
        <v>7800.63</v>
      </c>
      <c r="F11" s="360">
        <v>5.0000000000000001E-3</v>
      </c>
      <c r="G11" s="443">
        <f>SUM(G4:G9)</f>
        <v>39.003150000000005</v>
      </c>
      <c r="H11" s="459">
        <f>G11/C11</f>
        <v>8.817878047291661E-4</v>
      </c>
      <c r="K11" s="532"/>
      <c r="L11" s="530"/>
    </row>
    <row r="13" spans="1:12" ht="33" customHeight="1" x14ac:dyDescent="0.2">
      <c r="A13" s="844" t="s">
        <v>1542</v>
      </c>
      <c r="B13" s="844"/>
      <c r="C13" s="844"/>
      <c r="D13" s="844"/>
      <c r="E13" s="844"/>
      <c r="F13" s="844"/>
      <c r="G13" s="844"/>
      <c r="H13" s="844"/>
    </row>
    <row r="14" spans="1:12" ht="18.75" customHeight="1" x14ac:dyDescent="0.2"/>
    <row r="15" spans="1:12" ht="66" customHeight="1" x14ac:dyDescent="0.2">
      <c r="A15" s="373"/>
      <c r="B15" s="373" t="s">
        <v>1447</v>
      </c>
      <c r="C15" s="373" t="s">
        <v>1448</v>
      </c>
      <c r="D15" s="373" t="s">
        <v>1471</v>
      </c>
      <c r="E15" s="373" t="s">
        <v>1449</v>
      </c>
      <c r="F15" s="373" t="s">
        <v>1468</v>
      </c>
      <c r="G15" s="373" t="s">
        <v>1469</v>
      </c>
      <c r="H15" s="373" t="s">
        <v>1470</v>
      </c>
    </row>
    <row r="16" spans="1:12" ht="33" customHeight="1" x14ac:dyDescent="0.2">
      <c r="A16" s="373" t="s">
        <v>71</v>
      </c>
      <c r="B16" s="373">
        <v>22605.8</v>
      </c>
      <c r="C16" s="373">
        <f>1395.8+15954.3</f>
        <v>17350.099999999999</v>
      </c>
      <c r="D16" s="373">
        <f>457.3-24.5-3.6-40+475.9-5.5-13.1-2.1-16.5+1005.2-38.5-422.8</f>
        <v>1371.8</v>
      </c>
      <c r="E16" s="373">
        <f t="shared" ref="E16:E21" si="4">B16-C16-D16</f>
        <v>3883.9000000000005</v>
      </c>
      <c r="F16" s="373">
        <v>5.0000000000000001E-3</v>
      </c>
      <c r="G16" s="442">
        <f>E16*F16</f>
        <v>19.419500000000003</v>
      </c>
      <c r="H16" s="458">
        <f t="shared" ref="H16:H21" si="5">G16/C16</f>
        <v>1.1192730877631833E-3</v>
      </c>
      <c r="K16" s="532"/>
      <c r="L16" s="530"/>
    </row>
    <row r="17" spans="1:12" ht="33" customHeight="1" x14ac:dyDescent="0.2">
      <c r="A17" s="373" t="s">
        <v>28</v>
      </c>
      <c r="B17" s="373">
        <v>24756.6</v>
      </c>
      <c r="C17" s="373">
        <f>1343.7+15140.4-2.7</f>
        <v>16481.399999999998</v>
      </c>
      <c r="D17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3">
        <f t="shared" si="4"/>
        <v>3380</v>
      </c>
      <c r="F17" s="373">
        <v>5.0000000000000001E-3</v>
      </c>
      <c r="G17" s="442">
        <f>E17*F17</f>
        <v>16.899999999999999</v>
      </c>
      <c r="H17" s="458">
        <f t="shared" si="5"/>
        <v>1.0253983278119578E-3</v>
      </c>
      <c r="K17" s="532"/>
      <c r="L17" s="530"/>
    </row>
    <row r="18" spans="1:12" ht="33" customHeight="1" x14ac:dyDescent="0.2">
      <c r="A18" s="373" t="s">
        <v>1046</v>
      </c>
      <c r="B18" s="373">
        <v>13321.1</v>
      </c>
      <c r="C18" s="373">
        <v>6275.6</v>
      </c>
      <c r="D18" s="373">
        <f>678.3+6165.9</f>
        <v>6844.2</v>
      </c>
      <c r="E18" s="373">
        <f t="shared" si="4"/>
        <v>201.30000000000018</v>
      </c>
      <c r="F18" s="373">
        <v>5.0000000000000001E-3</v>
      </c>
      <c r="G18" s="442">
        <f>E18*F18</f>
        <v>1.0065000000000008</v>
      </c>
      <c r="H18" s="458">
        <f t="shared" si="5"/>
        <v>1.6038307094142404E-4</v>
      </c>
      <c r="K18" s="532"/>
      <c r="L18" s="530"/>
    </row>
    <row r="19" spans="1:12" ht="33" customHeight="1" x14ac:dyDescent="0.2">
      <c r="A19" s="373" t="s">
        <v>1427</v>
      </c>
      <c r="B19" s="373">
        <v>1409.2</v>
      </c>
      <c r="C19" s="373">
        <v>1221.3</v>
      </c>
      <c r="D19" s="373">
        <v>0</v>
      </c>
      <c r="E19" s="373">
        <f t="shared" si="4"/>
        <v>187.90000000000009</v>
      </c>
      <c r="F19" s="373">
        <v>5.0000000000000001E-3</v>
      </c>
      <c r="G19" s="442">
        <f t="shared" ref="G19:G20" si="6">E19*F19</f>
        <v>0.93950000000000045</v>
      </c>
      <c r="H19" s="458">
        <f t="shared" si="5"/>
        <v>7.692622615246053E-4</v>
      </c>
      <c r="K19" s="532"/>
      <c r="L19" s="530"/>
    </row>
    <row r="20" spans="1:12" ht="33" customHeight="1" x14ac:dyDescent="0.2">
      <c r="A20" s="373" t="s">
        <v>1428</v>
      </c>
      <c r="B20" s="373">
        <v>1308.0999999999999</v>
      </c>
      <c r="C20" s="373">
        <v>1189.2</v>
      </c>
      <c r="D20" s="373">
        <v>0</v>
      </c>
      <c r="E20" s="373">
        <f t="shared" si="4"/>
        <v>118.89999999999986</v>
      </c>
      <c r="F20" s="373">
        <v>5.0000000000000001E-3</v>
      </c>
      <c r="G20" s="442">
        <f t="shared" si="6"/>
        <v>0.59449999999999936</v>
      </c>
      <c r="H20" s="458">
        <f t="shared" si="5"/>
        <v>4.9991590985536442E-4</v>
      </c>
      <c r="K20" s="532"/>
      <c r="L20" s="530"/>
    </row>
    <row r="21" spans="1:12" ht="33" customHeight="1" x14ac:dyDescent="0.2">
      <c r="A21" s="373" t="s">
        <v>82</v>
      </c>
      <c r="B21" s="373">
        <v>2004.4</v>
      </c>
      <c r="C21" s="373">
        <v>1714.3</v>
      </c>
      <c r="D21" s="373">
        <f>210.1+69.4-18.03</f>
        <v>261.47000000000003</v>
      </c>
      <c r="E21" s="373">
        <f t="shared" si="4"/>
        <v>28.630000000000109</v>
      </c>
      <c r="F21" s="373">
        <v>5.0000000000000001E-3</v>
      </c>
      <c r="G21" s="442">
        <f>E21*F21</f>
        <v>0.14315000000000055</v>
      </c>
      <c r="H21" s="458">
        <f t="shared" si="5"/>
        <v>8.3503470804410286E-5</v>
      </c>
      <c r="K21" s="532"/>
      <c r="L21" s="530"/>
    </row>
    <row r="22" spans="1:12" ht="33" customHeight="1" x14ac:dyDescent="0.2">
      <c r="A22" s="373" t="s">
        <v>1433</v>
      </c>
      <c r="B22" s="373">
        <f>64.6+236.9</f>
        <v>301.5</v>
      </c>
      <c r="C22" s="373"/>
      <c r="D22" s="373"/>
      <c r="E22" s="373"/>
      <c r="F22" s="373"/>
      <c r="G22" s="442"/>
      <c r="H22" s="373"/>
    </row>
    <row r="23" spans="1:12" ht="33" customHeight="1" x14ac:dyDescent="0.2">
      <c r="A23" s="360" t="s">
        <v>1429</v>
      </c>
      <c r="B23" s="360">
        <f>SUM(B16:B22)</f>
        <v>65706.699999999983</v>
      </c>
      <c r="C23" s="360">
        <f>SUM(C16:C21)</f>
        <v>44231.9</v>
      </c>
      <c r="E23" s="360">
        <f>SUM(E16:E21)</f>
        <v>7800.63</v>
      </c>
      <c r="F23" s="360">
        <v>2.88</v>
      </c>
      <c r="G23" s="443">
        <f>SUM(G16:G21)</f>
        <v>39.003150000000005</v>
      </c>
      <c r="H23" s="459">
        <f>G23/C23</f>
        <v>8.817878047291661E-4</v>
      </c>
      <c r="K23" s="532"/>
      <c r="L23" s="530"/>
    </row>
    <row r="25" spans="1:12" ht="33" customHeight="1" x14ac:dyDescent="0.2">
      <c r="A25" s="844" t="s">
        <v>1543</v>
      </c>
      <c r="B25" s="844"/>
      <c r="C25" s="844"/>
      <c r="D25" s="844"/>
      <c r="E25" s="844"/>
      <c r="F25" s="844"/>
      <c r="G25" s="844"/>
      <c r="H25" s="844"/>
    </row>
    <row r="26" spans="1:12" ht="16.5" customHeight="1" x14ac:dyDescent="0.2"/>
    <row r="27" spans="1:12" ht="66" customHeight="1" x14ac:dyDescent="0.2">
      <c r="A27" s="373"/>
      <c r="B27" s="373" t="s">
        <v>1447</v>
      </c>
      <c r="C27" s="373" t="s">
        <v>1448</v>
      </c>
      <c r="D27" s="373" t="s">
        <v>1471</v>
      </c>
      <c r="E27" s="373" t="s">
        <v>1449</v>
      </c>
      <c r="F27" s="373" t="s">
        <v>1468</v>
      </c>
      <c r="G27" s="373" t="s">
        <v>1469</v>
      </c>
      <c r="H27" s="373" t="s">
        <v>1470</v>
      </c>
    </row>
    <row r="28" spans="1:12" ht="33" customHeight="1" x14ac:dyDescent="0.2">
      <c r="A28" s="373" t="s">
        <v>71</v>
      </c>
      <c r="B28" s="373">
        <v>22605.8</v>
      </c>
      <c r="C28" s="373">
        <f>1395.8+15954.3</f>
        <v>17350.099999999999</v>
      </c>
      <c r="D28" s="373">
        <f>457.3-24.5-3.6-40+475.9-5.5-13.1-2.1-16.5+1005.2-38.5-422.8</f>
        <v>1371.8</v>
      </c>
      <c r="E28" s="373">
        <f t="shared" ref="E28:E33" si="7">B28-C28-D28</f>
        <v>3883.9000000000005</v>
      </c>
      <c r="F28" s="373">
        <v>0.01</v>
      </c>
      <c r="G28" s="442">
        <f>E28*F28</f>
        <v>38.839000000000006</v>
      </c>
      <c r="H28" s="458">
        <f t="shared" ref="H28:H33" si="8">G28/C28</f>
        <v>2.2385461755263666E-3</v>
      </c>
      <c r="K28" s="532"/>
      <c r="L28" s="530"/>
    </row>
    <row r="29" spans="1:12" ht="33" customHeight="1" x14ac:dyDescent="0.2">
      <c r="A29" s="373" t="s">
        <v>28</v>
      </c>
      <c r="B29" s="373">
        <v>24756.6</v>
      </c>
      <c r="C29" s="373">
        <f>1343.7+15140.4-2.7</f>
        <v>16481.399999999998</v>
      </c>
      <c r="D29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3">
        <f t="shared" si="7"/>
        <v>3380</v>
      </c>
      <c r="F29" s="373">
        <v>0.01</v>
      </c>
      <c r="G29" s="442">
        <f t="shared" ref="G29:G33" si="9">E29*F29</f>
        <v>33.799999999999997</v>
      </c>
      <c r="H29" s="458">
        <f t="shared" si="8"/>
        <v>2.0507966556239155E-3</v>
      </c>
      <c r="L29" s="530"/>
    </row>
    <row r="30" spans="1:12" ht="33" customHeight="1" x14ac:dyDescent="0.2">
      <c r="A30" s="373" t="s">
        <v>1046</v>
      </c>
      <c r="B30" s="373">
        <v>13321.1</v>
      </c>
      <c r="C30" s="373">
        <v>6275.6</v>
      </c>
      <c r="D30" s="373">
        <f>678.3+6165.9</f>
        <v>6844.2</v>
      </c>
      <c r="E30" s="373">
        <f t="shared" si="7"/>
        <v>201.30000000000018</v>
      </c>
      <c r="F30" s="373">
        <v>0.01</v>
      </c>
      <c r="G30" s="442">
        <f t="shared" si="9"/>
        <v>2.0130000000000017</v>
      </c>
      <c r="H30" s="458">
        <f t="shared" si="8"/>
        <v>3.2076614188284808E-4</v>
      </c>
      <c r="L30" s="530"/>
    </row>
    <row r="31" spans="1:12" ht="33" customHeight="1" x14ac:dyDescent="0.2">
      <c r="A31" s="373" t="s">
        <v>1427</v>
      </c>
      <c r="B31" s="373">
        <v>1409.2</v>
      </c>
      <c r="C31" s="373">
        <v>1221.3</v>
      </c>
      <c r="D31" s="373">
        <v>0</v>
      </c>
      <c r="E31" s="373">
        <f t="shared" si="7"/>
        <v>187.90000000000009</v>
      </c>
      <c r="F31" s="373">
        <v>0.01</v>
      </c>
      <c r="G31" s="442">
        <f t="shared" si="9"/>
        <v>1.8790000000000009</v>
      </c>
      <c r="H31" s="458">
        <f t="shared" si="8"/>
        <v>1.5385245230492106E-3</v>
      </c>
      <c r="L31" s="530"/>
    </row>
    <row r="32" spans="1:12" ht="33" customHeight="1" x14ac:dyDescent="0.2">
      <c r="A32" s="373" t="s">
        <v>1428</v>
      </c>
      <c r="B32" s="373">
        <v>1308.0999999999999</v>
      </c>
      <c r="C32" s="373">
        <v>1189.2</v>
      </c>
      <c r="D32" s="373">
        <v>0</v>
      </c>
      <c r="E32" s="373">
        <f t="shared" si="7"/>
        <v>118.89999999999986</v>
      </c>
      <c r="F32" s="373">
        <v>0.01</v>
      </c>
      <c r="G32" s="442">
        <f t="shared" si="9"/>
        <v>1.1889999999999987</v>
      </c>
      <c r="H32" s="458">
        <f t="shared" si="8"/>
        <v>9.9983181971072884E-4</v>
      </c>
      <c r="L32" s="530"/>
    </row>
    <row r="33" spans="1:12" ht="33" customHeight="1" x14ac:dyDescent="0.2">
      <c r="A33" s="373" t="s">
        <v>82</v>
      </c>
      <c r="B33" s="373">
        <v>2004.4</v>
      </c>
      <c r="C33" s="373">
        <v>1714.3</v>
      </c>
      <c r="D33" s="373">
        <f>210.1+69.4-18.03</f>
        <v>261.47000000000003</v>
      </c>
      <c r="E33" s="373">
        <f t="shared" si="7"/>
        <v>28.630000000000109</v>
      </c>
      <c r="F33" s="373">
        <v>0.01</v>
      </c>
      <c r="G33" s="442">
        <f t="shared" si="9"/>
        <v>0.28630000000000111</v>
      </c>
      <c r="H33" s="458">
        <f t="shared" si="8"/>
        <v>1.6700694160882057E-4</v>
      </c>
      <c r="L33" s="530"/>
    </row>
    <row r="34" spans="1:12" ht="33" customHeight="1" x14ac:dyDescent="0.2">
      <c r="A34" s="373" t="s">
        <v>1433</v>
      </c>
      <c r="B34" s="373">
        <f>64.6+236.9</f>
        <v>301.5</v>
      </c>
      <c r="C34" s="373"/>
      <c r="D34" s="373"/>
      <c r="E34" s="373"/>
      <c r="F34" s="373"/>
      <c r="G34" s="442"/>
      <c r="H34" s="373"/>
    </row>
    <row r="35" spans="1:12" ht="33" customHeight="1" x14ac:dyDescent="0.2">
      <c r="A35" s="360" t="s">
        <v>1429</v>
      </c>
      <c r="B35" s="360">
        <f>SUM(B28:B34)</f>
        <v>65706.699999999983</v>
      </c>
      <c r="C35" s="360">
        <f t="shared" ref="C35" si="10">SUM(C28:C33)</f>
        <v>44231.9</v>
      </c>
      <c r="E35" s="360">
        <f>SUM(E28:E33)</f>
        <v>7800.63</v>
      </c>
      <c r="F35" s="360">
        <v>2.88</v>
      </c>
      <c r="G35" s="443">
        <f t="shared" ref="G35" si="11">SUM(G28:G33)</f>
        <v>78.00630000000001</v>
      </c>
      <c r="H35" s="459">
        <f>G35/C35</f>
        <v>1.7635756094583322E-3</v>
      </c>
      <c r="K35" s="532"/>
      <c r="L35" s="530"/>
    </row>
  </sheetData>
  <customSheetViews>
    <customSheetView guid="{59BB3A05-2517-4212-B4B0-766CE27362F6}" state="hidden">
      <selection activeCell="C29" sqref="C29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6" zoomScaleNormal="100" workbookViewId="0">
      <selection activeCell="C23" sqref="C23"/>
    </sheetView>
  </sheetViews>
  <sheetFormatPr defaultColWidth="9.140625" defaultRowHeight="33" customHeight="1" x14ac:dyDescent="0.2"/>
  <cols>
    <col min="1" max="1" width="9.140625" style="360"/>
    <col min="2" max="2" width="12.42578125" style="360" customWidth="1"/>
    <col min="3" max="4" width="13.85546875" style="360" customWidth="1"/>
    <col min="5" max="6" width="12.42578125" style="360" customWidth="1"/>
    <col min="7" max="7" width="15.5703125" style="360" customWidth="1"/>
    <col min="8" max="8" width="16.7109375" style="360" customWidth="1"/>
    <col min="9" max="9" width="15.42578125" style="360" customWidth="1"/>
    <col min="10" max="10" width="17.140625" style="360" customWidth="1"/>
    <col min="11" max="11" width="9.140625" style="360"/>
    <col min="12" max="12" width="11.5703125" style="360" bestFit="1" customWidth="1"/>
    <col min="13" max="16384" width="9.140625" style="360"/>
  </cols>
  <sheetData>
    <row r="1" spans="1:11" ht="33" customHeight="1" x14ac:dyDescent="0.2">
      <c r="A1" s="844" t="s">
        <v>1545</v>
      </c>
      <c r="B1" s="844"/>
      <c r="C1" s="844"/>
      <c r="D1" s="844"/>
      <c r="E1" s="844"/>
      <c r="F1" s="844"/>
      <c r="G1" s="844"/>
      <c r="H1" s="844"/>
      <c r="I1" s="501"/>
    </row>
    <row r="2" spans="1:11" ht="18" customHeight="1" x14ac:dyDescent="0.2"/>
    <row r="3" spans="1:11" ht="72.75" customHeight="1" x14ac:dyDescent="0.2">
      <c r="A3" s="373"/>
      <c r="B3" s="373" t="s">
        <v>1447</v>
      </c>
      <c r="C3" s="373" t="s">
        <v>1448</v>
      </c>
      <c r="D3" s="373" t="s">
        <v>1471</v>
      </c>
      <c r="E3" s="373" t="s">
        <v>1449</v>
      </c>
      <c r="F3" s="373" t="s">
        <v>1443</v>
      </c>
      <c r="G3" s="373" t="s">
        <v>1450</v>
      </c>
      <c r="H3" s="373" t="s">
        <v>1544</v>
      </c>
    </row>
    <row r="4" spans="1:11" ht="33" customHeight="1" x14ac:dyDescent="0.2">
      <c r="A4" s="373" t="s">
        <v>71</v>
      </c>
      <c r="B4" s="373">
        <v>22605.8</v>
      </c>
      <c r="C4" s="373">
        <f>1395.8+15954.3</f>
        <v>17350.099999999999</v>
      </c>
      <c r="D4" s="373">
        <f>457.3-24.5-3.6-40+475.9-5.5-13.1-2.1-16.5+1005.2-38.5-422.8</f>
        <v>1371.8</v>
      </c>
      <c r="E4" s="373">
        <f t="shared" ref="E4:E9" si="0">B4-C4-D4</f>
        <v>3883.9000000000005</v>
      </c>
      <c r="F4" s="373">
        <v>3.23</v>
      </c>
      <c r="G4" s="442">
        <f t="shared" ref="G4:G8" si="1">E4*F4</f>
        <v>12544.997000000001</v>
      </c>
      <c r="H4" s="454">
        <f>G4/C4</f>
        <v>0.7230504146950163</v>
      </c>
    </row>
    <row r="5" spans="1:11" ht="33" customHeight="1" x14ac:dyDescent="0.2">
      <c r="A5" s="373" t="s">
        <v>28</v>
      </c>
      <c r="B5" s="373">
        <v>24756.6</v>
      </c>
      <c r="C5" s="373">
        <f>1343.7+15140.4-2.7</f>
        <v>16481.399999999998</v>
      </c>
      <c r="D5" s="3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3">
        <f t="shared" si="0"/>
        <v>3380</v>
      </c>
      <c r="F5" s="373">
        <v>3.23</v>
      </c>
      <c r="G5" s="442">
        <f t="shared" si="1"/>
        <v>10917.4</v>
      </c>
      <c r="H5" s="454">
        <f>G5/C5</f>
        <v>0.66240731976652478</v>
      </c>
      <c r="J5" s="490"/>
    </row>
    <row r="6" spans="1:11" ht="33" customHeight="1" x14ac:dyDescent="0.2">
      <c r="A6" s="373" t="s">
        <v>1046</v>
      </c>
      <c r="B6" s="373">
        <v>13321.1</v>
      </c>
      <c r="C6" s="373">
        <v>6275.6</v>
      </c>
      <c r="D6" s="373">
        <f>678.3+6165.9</f>
        <v>6844.2</v>
      </c>
      <c r="E6" s="373">
        <f t="shared" si="0"/>
        <v>201.30000000000018</v>
      </c>
      <c r="F6" s="373">
        <v>3.23</v>
      </c>
      <c r="G6" s="442">
        <f t="shared" si="1"/>
        <v>650.19900000000064</v>
      </c>
      <c r="H6" s="454">
        <f t="shared" ref="H6:H7" si="2">G6/C6</f>
        <v>0.10360746382815995</v>
      </c>
    </row>
    <row r="7" spans="1:11" ht="33" customHeight="1" x14ac:dyDescent="0.2">
      <c r="A7" s="373" t="s">
        <v>1427</v>
      </c>
      <c r="B7" s="373">
        <v>1409.2</v>
      </c>
      <c r="C7" s="373">
        <v>1221.3</v>
      </c>
      <c r="D7" s="373">
        <v>0</v>
      </c>
      <c r="E7" s="373">
        <f t="shared" si="0"/>
        <v>187.90000000000009</v>
      </c>
      <c r="F7" s="373">
        <v>3.23</v>
      </c>
      <c r="G7" s="442">
        <f t="shared" si="1"/>
        <v>606.91700000000026</v>
      </c>
      <c r="H7" s="454">
        <f t="shared" si="2"/>
        <v>0.49694342094489502</v>
      </c>
    </row>
    <row r="8" spans="1:11" ht="33" customHeight="1" x14ac:dyDescent="0.2">
      <c r="A8" s="373" t="s">
        <v>1428</v>
      </c>
      <c r="B8" s="373">
        <v>1308.0999999999999</v>
      </c>
      <c r="C8" s="373">
        <v>1189.2</v>
      </c>
      <c r="D8" s="373">
        <v>0</v>
      </c>
      <c r="E8" s="373">
        <f t="shared" si="0"/>
        <v>118.89999999999986</v>
      </c>
      <c r="F8" s="373">
        <v>3.23</v>
      </c>
      <c r="G8" s="442">
        <f t="shared" si="1"/>
        <v>384.04699999999957</v>
      </c>
      <c r="H8" s="454">
        <f>G8/C8</f>
        <v>0.32294567776656541</v>
      </c>
    </row>
    <row r="9" spans="1:11" ht="33" customHeight="1" x14ac:dyDescent="0.2">
      <c r="A9" s="373" t="s">
        <v>82</v>
      </c>
      <c r="B9" s="373">
        <v>2004.4</v>
      </c>
      <c r="C9" s="373">
        <f>1584.4+100.9+14.5+14.5</f>
        <v>1714.3000000000002</v>
      </c>
      <c r="D9" s="373">
        <f>210.1+69.4-18.03</f>
        <v>261.47000000000003</v>
      </c>
      <c r="E9" s="373">
        <f t="shared" si="0"/>
        <v>28.629999999999882</v>
      </c>
      <c r="F9" s="373">
        <v>3.23</v>
      </c>
      <c r="G9" s="442">
        <f>E9*F9</f>
        <v>92.474899999999622</v>
      </c>
      <c r="H9" s="454">
        <f>G9/C9</f>
        <v>5.3943242139648608E-2</v>
      </c>
    </row>
    <row r="10" spans="1:11" ht="33" customHeight="1" x14ac:dyDescent="0.2">
      <c r="A10" s="373" t="s">
        <v>1433</v>
      </c>
      <c r="B10" s="373">
        <f>64.6+236.9</f>
        <v>301.5</v>
      </c>
      <c r="C10" s="373"/>
      <c r="D10" s="373">
        <v>301.5</v>
      </c>
      <c r="E10" s="373"/>
      <c r="F10" s="373"/>
      <c r="G10" s="442"/>
      <c r="H10" s="373"/>
    </row>
    <row r="11" spans="1:11" ht="33" customHeight="1" x14ac:dyDescent="0.35">
      <c r="A11" s="360" t="s">
        <v>1429</v>
      </c>
      <c r="B11" s="360">
        <f>SUM(B4:B10)</f>
        <v>65706.699999999983</v>
      </c>
      <c r="C11" s="360">
        <f>SUM(C4:C9)</f>
        <v>44231.9</v>
      </c>
      <c r="D11" s="460">
        <f>SUM(D4:D10)</f>
        <v>13674.17</v>
      </c>
      <c r="E11" s="360">
        <f>SUM(E4:E9)</f>
        <v>7800.63</v>
      </c>
      <c r="F11" s="373">
        <v>3.23</v>
      </c>
      <c r="G11" s="443">
        <f>SUM(G4:G9)</f>
        <v>25196.034900000002</v>
      </c>
      <c r="H11" s="570">
        <f>G11/C11</f>
        <v>0.56963492185504128</v>
      </c>
    </row>
    <row r="12" spans="1:11" ht="33" customHeight="1" x14ac:dyDescent="0.2">
      <c r="C12" s="360">
        <f>C11-C6</f>
        <v>37956.300000000003</v>
      </c>
      <c r="H12" s="450"/>
    </row>
    <row r="13" spans="1:11" ht="23.25" customHeight="1" x14ac:dyDescent="0.2">
      <c r="A13" t="s">
        <v>1444</v>
      </c>
      <c r="H13" s="449">
        <f>'Общ. счетчики'!B63</f>
        <v>141275</v>
      </c>
      <c r="I13" s="449"/>
    </row>
    <row r="14" spans="1:11" ht="23.25" customHeight="1" x14ac:dyDescent="0.2">
      <c r="A14" t="s">
        <v>1451</v>
      </c>
      <c r="H14" s="451"/>
      <c r="I14" s="470"/>
    </row>
    <row r="15" spans="1:11" ht="15" customHeight="1" x14ac:dyDescent="0.2">
      <c r="A15" s="360" t="s">
        <v>1389</v>
      </c>
      <c r="H15" s="453">
        <f>Под.6!F202+'Нежил. пом.'!C89</f>
        <v>46685</v>
      </c>
      <c r="I15" s="470"/>
      <c r="K15" s="465"/>
    </row>
    <row r="16" spans="1:11" ht="15" customHeight="1" x14ac:dyDescent="0.2">
      <c r="A16" s="360" t="s">
        <v>1390</v>
      </c>
      <c r="H16" s="453">
        <f>'Под. 1 и 2'!F119+'Под. 3'!F32+'Под. 4  и 5'!F60+'Нежил. пом.'!F45</f>
        <v>47273</v>
      </c>
      <c r="I16" s="470"/>
    </row>
    <row r="17" spans="1:9" ht="15" customHeight="1" x14ac:dyDescent="0.2">
      <c r="A17" s="360" t="s">
        <v>1391</v>
      </c>
      <c r="H17" s="453">
        <f>'Общ. счетчики'!G61</f>
        <v>9840</v>
      </c>
      <c r="I17" s="470"/>
    </row>
    <row r="18" spans="1:9" ht="23.25" customHeight="1" x14ac:dyDescent="0.2">
      <c r="A18" t="s">
        <v>1446</v>
      </c>
      <c r="H18" s="451"/>
      <c r="I18" s="470">
        <f>G11</f>
        <v>25196.034900000002</v>
      </c>
    </row>
    <row r="19" spans="1:9" ht="23.25" customHeight="1" x14ac:dyDescent="0.2">
      <c r="A19" t="s">
        <v>1445</v>
      </c>
      <c r="H19" s="452">
        <f>SUM(H15:H18)</f>
        <v>103798</v>
      </c>
      <c r="I19" s="452">
        <f>H19+I18</f>
        <v>128994.0349</v>
      </c>
    </row>
    <row r="20" spans="1:9" ht="23.25" customHeight="1" x14ac:dyDescent="0.2">
      <c r="A20" s="13" t="s">
        <v>2005</v>
      </c>
      <c r="H20" s="451">
        <f>'Общ. счетчики'!G45</f>
        <v>26550</v>
      </c>
      <c r="I20" s="452"/>
    </row>
    <row r="21" spans="1:9" ht="33" customHeight="1" x14ac:dyDescent="0.2">
      <c r="G21" s="714" t="s">
        <v>2002</v>
      </c>
      <c r="H21" s="715">
        <f>I19+H20-H13</f>
        <v>14269.034899999999</v>
      </c>
    </row>
  </sheetData>
  <customSheetViews>
    <customSheetView guid="{59BB3A05-2517-4212-B4B0-766CE27362F6}" showPageBreaks="1" fitToPage="1" state="hidden" topLeftCell="A16">
      <selection activeCell="C23" sqref="C23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1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10" zoomScaleNormal="110" workbookViewId="0">
      <selection activeCell="E14" sqref="E14"/>
    </sheetView>
  </sheetViews>
  <sheetFormatPr defaultColWidth="9.140625" defaultRowHeight="33" customHeight="1" x14ac:dyDescent="0.2"/>
  <cols>
    <col min="1" max="1" width="6.5703125" style="361" customWidth="1"/>
    <col min="2" max="2" width="23.5703125" style="361" customWidth="1"/>
    <col min="3" max="3" width="10.140625" style="361" customWidth="1"/>
    <col min="4" max="4" width="15.85546875" style="361" customWidth="1"/>
    <col min="5" max="5" width="10.7109375" style="361" customWidth="1"/>
    <col min="6" max="6" width="11.42578125" style="361" customWidth="1"/>
    <col min="7" max="7" width="18.5703125" style="361" customWidth="1"/>
    <col min="8" max="8" width="8.85546875" style="361" customWidth="1"/>
    <col min="9" max="16384" width="9.140625" style="361"/>
  </cols>
  <sheetData>
    <row r="1" spans="1:8" ht="36.75" customHeight="1" x14ac:dyDescent="0.2">
      <c r="A1" s="552" t="s">
        <v>2013</v>
      </c>
      <c r="B1" s="553"/>
      <c r="C1" s="553"/>
      <c r="D1" s="553"/>
      <c r="E1" s="553"/>
      <c r="F1" s="553"/>
      <c r="G1" s="553"/>
    </row>
    <row r="2" spans="1:8" ht="15" customHeight="1" x14ac:dyDescent="0.2">
      <c r="A2" s="847" t="s">
        <v>1406</v>
      </c>
      <c r="B2" s="847" t="s">
        <v>1407</v>
      </c>
      <c r="C2" s="847" t="s">
        <v>1408</v>
      </c>
      <c r="D2" s="847" t="s">
        <v>1409</v>
      </c>
      <c r="E2" s="847" t="s">
        <v>1410</v>
      </c>
      <c r="F2" s="847"/>
      <c r="G2" s="847"/>
    </row>
    <row r="3" spans="1:8" ht="15" customHeight="1" x14ac:dyDescent="0.2">
      <c r="A3" s="847"/>
      <c r="B3" s="847"/>
      <c r="C3" s="847"/>
      <c r="D3" s="847"/>
      <c r="E3" s="847" t="s">
        <v>1411</v>
      </c>
      <c r="F3" s="847"/>
      <c r="G3" s="847" t="s">
        <v>1414</v>
      </c>
    </row>
    <row r="4" spans="1:8" ht="15" customHeight="1" x14ac:dyDescent="0.2">
      <c r="A4" s="847"/>
      <c r="B4" s="847"/>
      <c r="C4" s="847"/>
      <c r="D4" s="807"/>
      <c r="E4" s="446" t="s">
        <v>1412</v>
      </c>
      <c r="F4" s="446" t="s">
        <v>1413</v>
      </c>
      <c r="G4" s="847"/>
    </row>
    <row r="5" spans="1:8" ht="17.25" customHeight="1" x14ac:dyDescent="0.2">
      <c r="A5" s="362" t="s">
        <v>1417</v>
      </c>
      <c r="B5" s="363" t="s">
        <v>1415</v>
      </c>
      <c r="C5" s="447" t="s">
        <v>1416</v>
      </c>
      <c r="D5" s="676">
        <v>109192.11</v>
      </c>
      <c r="E5" s="677">
        <f>175.07+8.07</f>
        <v>183.14</v>
      </c>
      <c r="F5" s="363"/>
      <c r="G5" s="364">
        <v>307.02999999999997</v>
      </c>
    </row>
    <row r="6" spans="1:8" ht="21.75" customHeight="1" x14ac:dyDescent="0.2">
      <c r="A6" s="362" t="s">
        <v>1417</v>
      </c>
      <c r="B6" s="363" t="s">
        <v>1419</v>
      </c>
      <c r="C6" s="364" t="s">
        <v>1416</v>
      </c>
      <c r="D6" s="697"/>
      <c r="E6" s="464">
        <f>E7*0.051</f>
        <v>57.416309999999996</v>
      </c>
      <c r="F6" s="464">
        <f>F7*0.051</f>
        <v>25.203689999999998</v>
      </c>
      <c r="G6" s="549">
        <f>G7*0.051</f>
        <v>1.9889999999999999</v>
      </c>
    </row>
    <row r="7" spans="1:8" ht="21.75" customHeight="1" x14ac:dyDescent="0.2">
      <c r="A7" s="362" t="s">
        <v>1420</v>
      </c>
      <c r="B7" s="363" t="s">
        <v>1421</v>
      </c>
      <c r="C7" s="364" t="s">
        <v>1422</v>
      </c>
      <c r="D7" s="363"/>
      <c r="E7" s="580">
        <f>1620-F7</f>
        <v>1125.81</v>
      </c>
      <c r="F7" s="364">
        <f>153*3.23</f>
        <v>494.19</v>
      </c>
      <c r="G7" s="364">
        <v>39</v>
      </c>
    </row>
    <row r="8" spans="1:8" ht="12" customHeight="1" x14ac:dyDescent="0.2">
      <c r="A8" s="362" t="s">
        <v>1420</v>
      </c>
      <c r="B8" s="363" t="s">
        <v>1423</v>
      </c>
      <c r="C8" s="364" t="s">
        <v>1422</v>
      </c>
      <c r="D8" s="557">
        <v>242390</v>
      </c>
      <c r="E8" s="580">
        <f>3038-F8-506</f>
        <v>1869.5100000000002</v>
      </c>
      <c r="F8" s="364">
        <f>153*4.33</f>
        <v>662.49</v>
      </c>
      <c r="G8" s="580">
        <v>39</v>
      </c>
      <c r="H8" s="541"/>
    </row>
    <row r="9" spans="1:8" ht="12" customHeight="1" x14ac:dyDescent="0.2">
      <c r="A9" s="362" t="s">
        <v>1420</v>
      </c>
      <c r="B9" s="363" t="s">
        <v>1424</v>
      </c>
      <c r="C9" s="364" t="s">
        <v>1422</v>
      </c>
      <c r="D9" s="363"/>
      <c r="E9" s="464">
        <f>E7+E8</f>
        <v>2995.32</v>
      </c>
      <c r="F9" s="464">
        <f>F7+F8</f>
        <v>1156.68</v>
      </c>
      <c r="G9" s="580">
        <f>G7+G8</f>
        <v>78</v>
      </c>
    </row>
    <row r="10" spans="1:8" ht="12" customHeight="1" x14ac:dyDescent="0.2">
      <c r="A10" s="362" t="s">
        <v>1418</v>
      </c>
      <c r="B10" s="363" t="s">
        <v>1425</v>
      </c>
      <c r="C10" s="364" t="s">
        <v>1394</v>
      </c>
      <c r="D10" s="528"/>
      <c r="E10" s="529">
        <f>'Норматив ээ'!H19-F10</f>
        <v>102213</v>
      </c>
      <c r="F10" s="678">
        <f>Под.6!G202+'Под. 4  и 5'!G60+'Под. 3'!G32+'Под. 1 и 2'!G119</f>
        <v>1585</v>
      </c>
      <c r="G10" s="533">
        <v>25196</v>
      </c>
    </row>
    <row r="11" spans="1:8" ht="15" customHeight="1" x14ac:dyDescent="0.2">
      <c r="E11" s="845"/>
      <c r="F11" s="846"/>
    </row>
    <row r="13" spans="1:8" ht="33" customHeight="1" x14ac:dyDescent="0.2">
      <c r="G13" s="531"/>
    </row>
    <row r="14" spans="1:8" ht="33" customHeight="1" x14ac:dyDescent="0.2">
      <c r="F14" s="361" t="s">
        <v>492</v>
      </c>
      <c r="G14" s="531"/>
    </row>
  </sheetData>
  <customSheetViews>
    <customSheetView guid="{59BB3A05-2517-4212-B4B0-766CE27362F6}" scale="110" fitToPage="1">
      <selection activeCell="E14" sqref="E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1" sqref="C11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>
      <c r="B1" t="s">
        <v>1664</v>
      </c>
    </row>
    <row r="2" spans="1:5" ht="42" customHeight="1" x14ac:dyDescent="0.2">
      <c r="A2" s="36" t="s">
        <v>1663</v>
      </c>
      <c r="B2" s="373" t="s">
        <v>1665</v>
      </c>
      <c r="C2" s="373" t="s">
        <v>1666</v>
      </c>
      <c r="D2" s="373" t="s">
        <v>1667</v>
      </c>
      <c r="E2" s="373" t="s">
        <v>1668</v>
      </c>
    </row>
    <row r="3" spans="1:5" x14ac:dyDescent="0.2">
      <c r="A3" s="579"/>
      <c r="B3" s="579">
        <v>1</v>
      </c>
      <c r="C3" s="579">
        <v>2</v>
      </c>
      <c r="D3" s="579" t="s">
        <v>1669</v>
      </c>
      <c r="E3" s="579">
        <v>4</v>
      </c>
    </row>
    <row r="4" spans="1:5" x14ac:dyDescent="0.2">
      <c r="A4" s="36" t="s">
        <v>1661</v>
      </c>
      <c r="B4" s="36">
        <v>536.04</v>
      </c>
      <c r="C4" s="36"/>
      <c r="D4" s="36">
        <f>B4</f>
        <v>536.04</v>
      </c>
      <c r="E4" s="36">
        <v>280.44</v>
      </c>
    </row>
    <row r="5" spans="1:5" x14ac:dyDescent="0.2">
      <c r="A5" s="36" t="s">
        <v>1662</v>
      </c>
      <c r="B5" s="36">
        <v>262.19</v>
      </c>
      <c r="C5" s="36">
        <v>273.85000000000002</v>
      </c>
      <c r="D5" s="36">
        <f>B5-C5</f>
        <v>-11.660000000000025</v>
      </c>
      <c r="E5" s="36">
        <v>280.44</v>
      </c>
    </row>
    <row r="6" spans="1:5" ht="36.75" customHeight="1" x14ac:dyDescent="0.2">
      <c r="A6" s="373" t="s">
        <v>1670</v>
      </c>
      <c r="B6" s="36"/>
      <c r="C6" s="36">
        <f>E4+E5-D4-D5</f>
        <v>36.500000000000057</v>
      </c>
      <c r="D6" s="36"/>
      <c r="E6" s="36"/>
    </row>
  </sheetData>
  <customSheetViews>
    <customSheetView guid="{59BB3A05-2517-4212-B4B0-766CE27362F6}" state="hidden">
      <selection activeCell="C11" sqref="C11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view="pageBreakPreview" topLeftCell="A102" zoomScale="120" zoomScaleSheetLayoutView="120" workbookViewId="0">
      <selection activeCell="G101" sqref="G101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64" t="s">
        <v>495</v>
      </c>
      <c r="D1" s="765"/>
      <c r="E1" s="765"/>
    </row>
    <row r="2" spans="1:9" ht="20.25" customHeight="1" thickBot="1" x14ac:dyDescent="0.25">
      <c r="A2" s="1" t="s">
        <v>496</v>
      </c>
      <c r="B2" s="1"/>
      <c r="C2" s="1"/>
      <c r="E2" s="766" t="s">
        <v>2010</v>
      </c>
      <c r="F2" s="766"/>
      <c r="H2" s="768"/>
      <c r="I2" s="768"/>
    </row>
    <row r="3" spans="1:9" ht="13.5" thickBot="1" x14ac:dyDescent="0.25">
      <c r="A3" s="769" t="s">
        <v>1126</v>
      </c>
      <c r="B3" s="767" t="s">
        <v>481</v>
      </c>
      <c r="C3" s="767" t="s">
        <v>1</v>
      </c>
      <c r="D3" s="767" t="s">
        <v>2</v>
      </c>
      <c r="E3" s="767"/>
      <c r="F3" s="767" t="s">
        <v>5</v>
      </c>
      <c r="H3" s="768"/>
      <c r="I3" s="768"/>
    </row>
    <row r="4" spans="1:9" ht="13.5" thickBot="1" x14ac:dyDescent="0.25">
      <c r="A4" s="770"/>
      <c r="B4" s="767"/>
      <c r="C4" s="767"/>
      <c r="D4" s="767"/>
      <c r="E4" s="767"/>
      <c r="F4" s="767"/>
      <c r="H4" s="768"/>
      <c r="I4" s="768"/>
    </row>
    <row r="5" spans="1:9" ht="13.5" thickBot="1" x14ac:dyDescent="0.25">
      <c r="A5" s="771"/>
      <c r="B5" s="772"/>
      <c r="C5" s="767"/>
      <c r="D5" s="110" t="s">
        <v>6</v>
      </c>
      <c r="E5" s="111" t="s">
        <v>7</v>
      </c>
      <c r="F5" s="767"/>
    </row>
    <row r="6" spans="1:9" ht="13.5" thickBot="1" x14ac:dyDescent="0.25">
      <c r="A6" s="224" t="s">
        <v>497</v>
      </c>
      <c r="B6" s="622" t="s">
        <v>1053</v>
      </c>
      <c r="C6" s="698" t="s">
        <v>1990</v>
      </c>
      <c r="D6" s="21">
        <v>595</v>
      </c>
      <c r="E6" s="21">
        <v>700</v>
      </c>
      <c r="F6" s="313">
        <f t="shared" ref="F6" si="0">E6-D6</f>
        <v>105</v>
      </c>
    </row>
    <row r="7" spans="1:9" ht="15" customHeight="1" thickBot="1" x14ac:dyDescent="0.25">
      <c r="A7" s="172" t="s">
        <v>499</v>
      </c>
      <c r="B7" s="623" t="s">
        <v>1054</v>
      </c>
      <c r="C7" s="599" t="s">
        <v>500</v>
      </c>
      <c r="D7" s="21">
        <v>21825</v>
      </c>
      <c r="E7" s="21">
        <v>21855</v>
      </c>
      <c r="F7" s="313">
        <f t="shared" ref="F7:F70" si="1">E7-D7</f>
        <v>30</v>
      </c>
      <c r="G7" s="33"/>
    </row>
    <row r="8" spans="1:9" ht="15" customHeight="1" thickBot="1" x14ac:dyDescent="0.25">
      <c r="A8" s="172" t="s">
        <v>501</v>
      </c>
      <c r="B8" s="624" t="s">
        <v>1055</v>
      </c>
      <c r="C8" s="600" t="s">
        <v>1725</v>
      </c>
      <c r="D8" s="21">
        <v>18930</v>
      </c>
      <c r="E8" s="21">
        <v>19040</v>
      </c>
      <c r="F8" s="313">
        <f t="shared" si="1"/>
        <v>110</v>
      </c>
      <c r="G8" s="297"/>
    </row>
    <row r="9" spans="1:9" ht="15" customHeight="1" thickBot="1" x14ac:dyDescent="0.25">
      <c r="A9" s="225" t="s">
        <v>502</v>
      </c>
      <c r="B9" s="623" t="s">
        <v>1056</v>
      </c>
      <c r="C9" s="601" t="s">
        <v>1644</v>
      </c>
      <c r="D9" s="152">
        <v>22635</v>
      </c>
      <c r="E9" s="152">
        <v>22810</v>
      </c>
      <c r="F9" s="313">
        <f t="shared" ref="F9" si="2">E9-D9</f>
        <v>175</v>
      </c>
      <c r="G9" s="33"/>
    </row>
    <row r="10" spans="1:9" ht="13.5" customHeight="1" thickBot="1" x14ac:dyDescent="0.25">
      <c r="A10" s="225" t="s">
        <v>503</v>
      </c>
      <c r="B10" s="624" t="s">
        <v>1770</v>
      </c>
      <c r="C10" s="602" t="s">
        <v>504</v>
      </c>
      <c r="D10" s="152">
        <v>105900</v>
      </c>
      <c r="E10" s="152">
        <v>105945</v>
      </c>
      <c r="F10" s="313">
        <f t="shared" ref="F10" si="3">E10-D10</f>
        <v>45</v>
      </c>
      <c r="G10" s="499"/>
    </row>
    <row r="11" spans="1:9" ht="12.75" customHeight="1" thickBot="1" x14ac:dyDescent="0.25">
      <c r="A11" s="226" t="s">
        <v>506</v>
      </c>
      <c r="B11" s="623" t="s">
        <v>1700</v>
      </c>
      <c r="C11" s="603" t="s">
        <v>989</v>
      </c>
      <c r="D11" s="152">
        <v>25300</v>
      </c>
      <c r="E11" s="152">
        <v>25460</v>
      </c>
      <c r="F11" s="313">
        <f t="shared" si="1"/>
        <v>160</v>
      </c>
      <c r="G11" s="160" t="s">
        <v>505</v>
      </c>
    </row>
    <row r="12" spans="1:9" ht="22.5" customHeight="1" thickBot="1" x14ac:dyDescent="0.25">
      <c r="A12" s="172" t="s">
        <v>507</v>
      </c>
      <c r="B12" s="624" t="s">
        <v>1057</v>
      </c>
      <c r="C12" s="604" t="s">
        <v>962</v>
      </c>
      <c r="D12" s="29">
        <v>19455</v>
      </c>
      <c r="E12" s="29">
        <v>19540</v>
      </c>
      <c r="F12" s="313">
        <f t="shared" si="1"/>
        <v>85</v>
      </c>
      <c r="G12" s="576"/>
    </row>
    <row r="13" spans="1:9" ht="13.5" customHeight="1" thickBot="1" x14ac:dyDescent="0.25">
      <c r="A13" s="172" t="s">
        <v>508</v>
      </c>
      <c r="B13" s="623" t="s">
        <v>1701</v>
      </c>
      <c r="C13" s="603" t="s">
        <v>1726</v>
      </c>
      <c r="D13" s="21">
        <v>24910</v>
      </c>
      <c r="E13" s="21">
        <v>25375</v>
      </c>
      <c r="F13" s="313">
        <f t="shared" si="1"/>
        <v>465</v>
      </c>
      <c r="G13" s="351"/>
    </row>
    <row r="14" spans="1:9" ht="13.5" customHeight="1" thickBot="1" x14ac:dyDescent="0.25">
      <c r="A14" s="542" t="s">
        <v>509</v>
      </c>
      <c r="B14" s="624" t="s">
        <v>1058</v>
      </c>
      <c r="C14" s="602" t="s">
        <v>1727</v>
      </c>
      <c r="D14" s="158">
        <v>19575</v>
      </c>
      <c r="E14" s="158">
        <v>19845</v>
      </c>
      <c r="F14" s="313">
        <f t="shared" si="1"/>
        <v>270</v>
      </c>
      <c r="G14" s="136" t="s">
        <v>510</v>
      </c>
    </row>
    <row r="15" spans="1:9" ht="15.75" customHeight="1" thickBot="1" x14ac:dyDescent="0.25">
      <c r="A15" s="286" t="s">
        <v>1367</v>
      </c>
      <c r="B15" s="625" t="s">
        <v>1059</v>
      </c>
      <c r="C15" s="605" t="s">
        <v>1347</v>
      </c>
      <c r="D15" s="159">
        <v>38150</v>
      </c>
      <c r="E15" s="159">
        <v>38260</v>
      </c>
      <c r="F15" s="313">
        <f t="shared" si="1"/>
        <v>110</v>
      </c>
      <c r="G15" s="287"/>
      <c r="H15" s="288"/>
    </row>
    <row r="16" spans="1:9" ht="13.5" customHeight="1" thickBot="1" x14ac:dyDescent="0.25">
      <c r="A16" s="289" t="s">
        <v>511</v>
      </c>
      <c r="B16" s="623" t="s">
        <v>1999</v>
      </c>
      <c r="C16" s="602" t="s">
        <v>512</v>
      </c>
      <c r="D16" s="376">
        <v>43100</v>
      </c>
      <c r="E16" s="376">
        <v>43115</v>
      </c>
      <c r="F16" s="313">
        <f t="shared" si="1"/>
        <v>15</v>
      </c>
      <c r="G16" s="112"/>
    </row>
    <row r="17" spans="1:13" ht="15" customHeight="1" thickBot="1" x14ac:dyDescent="0.25">
      <c r="A17" s="286" t="s">
        <v>513</v>
      </c>
      <c r="B17" s="624" t="s">
        <v>1702</v>
      </c>
      <c r="C17" s="606" t="s">
        <v>1728</v>
      </c>
      <c r="D17" s="278">
        <v>30415</v>
      </c>
      <c r="E17" s="278">
        <v>30755</v>
      </c>
      <c r="F17" s="313">
        <f t="shared" si="1"/>
        <v>340</v>
      </c>
      <c r="G17" s="375"/>
    </row>
    <row r="18" spans="1:13" ht="13.5" customHeight="1" thickBot="1" x14ac:dyDescent="0.25">
      <c r="A18" s="226" t="s">
        <v>514</v>
      </c>
      <c r="B18" s="623" t="s">
        <v>1060</v>
      </c>
      <c r="C18" s="607" t="s">
        <v>1729</v>
      </c>
      <c r="D18" s="22">
        <v>14585</v>
      </c>
      <c r="E18" s="22">
        <v>14750</v>
      </c>
      <c r="F18" s="313">
        <f t="shared" si="1"/>
        <v>165</v>
      </c>
      <c r="G18" s="136" t="s">
        <v>515</v>
      </c>
    </row>
    <row r="19" spans="1:13" ht="13.5" customHeight="1" thickBot="1" x14ac:dyDescent="0.25">
      <c r="A19" s="226" t="s">
        <v>516</v>
      </c>
      <c r="B19" s="624" t="s">
        <v>1061</v>
      </c>
      <c r="C19" s="608" t="s">
        <v>1637</v>
      </c>
      <c r="D19" s="21">
        <v>2005</v>
      </c>
      <c r="E19" s="21">
        <v>2055</v>
      </c>
      <c r="F19" s="313">
        <f t="shared" ref="F19" si="4">E19-D19</f>
        <v>50</v>
      </c>
      <c r="G19" s="545"/>
    </row>
    <row r="20" spans="1:13" ht="13.5" customHeight="1" thickBot="1" x14ac:dyDescent="0.25">
      <c r="A20" s="172" t="s">
        <v>517</v>
      </c>
      <c r="B20" s="623" t="s">
        <v>1062</v>
      </c>
      <c r="C20" s="600" t="s">
        <v>1730</v>
      </c>
      <c r="D20" s="21">
        <v>1565</v>
      </c>
      <c r="E20" s="21">
        <v>1640</v>
      </c>
      <c r="F20" s="313">
        <f t="shared" ref="F20" si="5">E20-D20</f>
        <v>75</v>
      </c>
      <c r="G20" s="125"/>
    </row>
    <row r="21" spans="1:13" ht="13.5" customHeight="1" thickBot="1" x14ac:dyDescent="0.25">
      <c r="A21" s="172" t="s">
        <v>518</v>
      </c>
      <c r="B21" s="623" t="s">
        <v>1703</v>
      </c>
      <c r="C21" s="608" t="s">
        <v>1599</v>
      </c>
      <c r="D21" s="21">
        <v>24170</v>
      </c>
      <c r="E21" s="21">
        <v>24610</v>
      </c>
      <c r="F21" s="313">
        <f t="shared" si="1"/>
        <v>440</v>
      </c>
      <c r="G21" s="523"/>
    </row>
    <row r="22" spans="1:13" ht="13.5" customHeight="1" thickBot="1" x14ac:dyDescent="0.25">
      <c r="A22" s="172" t="s">
        <v>519</v>
      </c>
      <c r="B22" s="624" t="s">
        <v>1704</v>
      </c>
      <c r="C22" s="607" t="s">
        <v>1551</v>
      </c>
      <c r="D22" s="22">
        <v>5625</v>
      </c>
      <c r="E22" s="22">
        <v>5750</v>
      </c>
      <c r="F22" s="313">
        <f t="shared" si="1"/>
        <v>125</v>
      </c>
      <c r="G22" s="463"/>
    </row>
    <row r="23" spans="1:13" ht="13.5" customHeight="1" thickBot="1" x14ac:dyDescent="0.25">
      <c r="A23" s="172" t="s">
        <v>521</v>
      </c>
      <c r="B23" s="623" t="s">
        <v>1063</v>
      </c>
      <c r="C23" s="733" t="s">
        <v>522</v>
      </c>
      <c r="D23" s="278"/>
      <c r="E23" s="278"/>
      <c r="F23" s="591">
        <v>50</v>
      </c>
      <c r="G23" s="125" t="s">
        <v>2014</v>
      </c>
    </row>
    <row r="24" spans="1:13" ht="13.5" customHeight="1" thickBot="1" x14ac:dyDescent="0.25">
      <c r="A24" s="172"/>
      <c r="B24" s="642" t="s">
        <v>1063</v>
      </c>
      <c r="C24" s="734" t="s">
        <v>2015</v>
      </c>
      <c r="D24" s="22">
        <v>0</v>
      </c>
      <c r="E24" s="22">
        <v>5</v>
      </c>
      <c r="F24" s="313">
        <f t="shared" ref="F24" si="6">E24-D24</f>
        <v>5</v>
      </c>
      <c r="G24" s="730"/>
    </row>
    <row r="25" spans="1:13" ht="13.5" customHeight="1" thickBot="1" x14ac:dyDescent="0.25">
      <c r="A25" s="172" t="s">
        <v>523</v>
      </c>
      <c r="B25" s="624" t="s">
        <v>1705</v>
      </c>
      <c r="C25" s="607" t="s">
        <v>1552</v>
      </c>
      <c r="D25" s="22">
        <v>6085</v>
      </c>
      <c r="E25" s="22">
        <v>6285</v>
      </c>
      <c r="F25" s="313">
        <f t="shared" si="1"/>
        <v>200</v>
      </c>
      <c r="G25" s="112"/>
    </row>
    <row r="26" spans="1:13" ht="13.5" customHeight="1" thickBot="1" x14ac:dyDescent="0.25">
      <c r="A26" s="172" t="s">
        <v>524</v>
      </c>
      <c r="B26" s="623" t="s">
        <v>1064</v>
      </c>
      <c r="C26" s="608" t="s">
        <v>1731</v>
      </c>
      <c r="D26" s="22">
        <v>12865</v>
      </c>
      <c r="E26" s="22">
        <v>13005</v>
      </c>
      <c r="F26" s="313">
        <f t="shared" si="1"/>
        <v>140</v>
      </c>
      <c r="G26" s="353"/>
    </row>
    <row r="27" spans="1:13" ht="13.5" customHeight="1" thickBot="1" x14ac:dyDescent="0.25">
      <c r="A27" s="172" t="s">
        <v>525</v>
      </c>
      <c r="B27" s="624" t="s">
        <v>1706</v>
      </c>
      <c r="C27" s="607" t="s">
        <v>1549</v>
      </c>
      <c r="D27" s="22">
        <v>11245</v>
      </c>
      <c r="E27" s="22">
        <v>11415</v>
      </c>
      <c r="F27" s="313">
        <f t="shared" si="1"/>
        <v>170</v>
      </c>
      <c r="G27" s="127"/>
    </row>
    <row r="28" spans="1:13" ht="13.5" customHeight="1" thickBot="1" x14ac:dyDescent="0.25">
      <c r="A28" s="172" t="s">
        <v>527</v>
      </c>
      <c r="B28" s="623" t="s">
        <v>1096</v>
      </c>
      <c r="C28" s="608" t="s">
        <v>528</v>
      </c>
      <c r="D28" s="22">
        <v>48165</v>
      </c>
      <c r="E28" s="22">
        <v>48320</v>
      </c>
      <c r="F28" s="313">
        <f t="shared" si="1"/>
        <v>155</v>
      </c>
      <c r="G28" s="136" t="s">
        <v>532</v>
      </c>
    </row>
    <row r="29" spans="1:13" ht="13.5" customHeight="1" thickBot="1" x14ac:dyDescent="0.25">
      <c r="A29" s="172" t="s">
        <v>529</v>
      </c>
      <c r="B29" s="624" t="s">
        <v>1496</v>
      </c>
      <c r="C29" s="607" t="s">
        <v>1732</v>
      </c>
      <c r="D29" s="22">
        <v>11010</v>
      </c>
      <c r="E29" s="22">
        <v>11110</v>
      </c>
      <c r="F29" s="313">
        <f t="shared" si="1"/>
        <v>100</v>
      </c>
    </row>
    <row r="30" spans="1:13" ht="13.5" customHeight="1" thickBot="1" x14ac:dyDescent="0.25">
      <c r="A30" s="226" t="s">
        <v>530</v>
      </c>
      <c r="B30" s="623" t="s">
        <v>1065</v>
      </c>
      <c r="C30" s="608" t="s">
        <v>991</v>
      </c>
      <c r="D30" s="22">
        <v>49605</v>
      </c>
      <c r="E30" s="22">
        <v>50895</v>
      </c>
      <c r="F30" s="313">
        <f t="shared" si="1"/>
        <v>1290</v>
      </c>
      <c r="G30" s="144" t="s">
        <v>992</v>
      </c>
    </row>
    <row r="31" spans="1:13" ht="13.5" customHeight="1" thickBot="1" x14ac:dyDescent="0.25">
      <c r="A31" s="226" t="s">
        <v>531</v>
      </c>
      <c r="B31" s="624" t="s">
        <v>1066</v>
      </c>
      <c r="C31" s="607" t="s">
        <v>1651</v>
      </c>
      <c r="D31" s="22">
        <v>6440</v>
      </c>
      <c r="E31" s="22">
        <v>6595</v>
      </c>
      <c r="F31" s="313">
        <f t="shared" ref="F31" si="7">E31-D31</f>
        <v>155</v>
      </c>
      <c r="G31" s="499"/>
      <c r="M31" s="499"/>
    </row>
    <row r="32" spans="1:13" ht="13.5" customHeight="1" thickBot="1" x14ac:dyDescent="0.25">
      <c r="A32" s="226" t="s">
        <v>533</v>
      </c>
      <c r="B32" s="623" t="s">
        <v>1067</v>
      </c>
      <c r="C32" s="608" t="s">
        <v>1692</v>
      </c>
      <c r="D32" s="22">
        <v>2100</v>
      </c>
      <c r="E32" s="22">
        <v>2140</v>
      </c>
      <c r="F32" s="313">
        <f t="shared" ref="F32" si="8">E32-D32</f>
        <v>40</v>
      </c>
      <c r="G32" s="114"/>
    </row>
    <row r="33" spans="1:10" ht="13.5" customHeight="1" thickBot="1" x14ac:dyDescent="0.25">
      <c r="A33" s="226" t="s">
        <v>534</v>
      </c>
      <c r="B33" s="624" t="s">
        <v>1704</v>
      </c>
      <c r="C33" s="608" t="s">
        <v>995</v>
      </c>
      <c r="D33" s="22">
        <v>24145</v>
      </c>
      <c r="E33" s="22">
        <v>24275</v>
      </c>
      <c r="F33" s="313">
        <f t="shared" si="1"/>
        <v>130</v>
      </c>
      <c r="G33" s="144" t="s">
        <v>996</v>
      </c>
    </row>
    <row r="34" spans="1:10" ht="13.5" customHeight="1" thickBot="1" x14ac:dyDescent="0.25">
      <c r="A34" s="226" t="s">
        <v>535</v>
      </c>
      <c r="B34" s="623" t="s">
        <v>1068</v>
      </c>
      <c r="C34" s="607" t="s">
        <v>536</v>
      </c>
      <c r="D34" s="22">
        <v>118750</v>
      </c>
      <c r="E34" s="22">
        <v>119155</v>
      </c>
      <c r="F34" s="313">
        <f t="shared" ref="F34" si="9">E34-D34</f>
        <v>405</v>
      </c>
      <c r="G34" s="499"/>
    </row>
    <row r="35" spans="1:10" ht="13.5" customHeight="1" thickBot="1" x14ac:dyDescent="0.25">
      <c r="A35" s="172" t="s">
        <v>537</v>
      </c>
      <c r="B35" s="624" t="s">
        <v>1069</v>
      </c>
      <c r="C35" s="608" t="s">
        <v>1733</v>
      </c>
      <c r="D35" s="22">
        <v>44200</v>
      </c>
      <c r="E35" s="22">
        <v>44530</v>
      </c>
      <c r="F35" s="313">
        <f t="shared" si="1"/>
        <v>330</v>
      </c>
      <c r="G35" s="136" t="s">
        <v>538</v>
      </c>
    </row>
    <row r="36" spans="1:10" ht="13.5" customHeight="1" thickBot="1" x14ac:dyDescent="0.25">
      <c r="A36" s="226" t="s">
        <v>539</v>
      </c>
      <c r="B36" s="623" t="s">
        <v>1699</v>
      </c>
      <c r="C36" s="607" t="s">
        <v>540</v>
      </c>
      <c r="D36" s="22">
        <v>54765</v>
      </c>
      <c r="E36" s="22">
        <v>54915</v>
      </c>
      <c r="F36" s="313">
        <f t="shared" si="1"/>
        <v>150</v>
      </c>
      <c r="G36" s="118"/>
    </row>
    <row r="37" spans="1:10" ht="15.75" customHeight="1" thickBot="1" x14ac:dyDescent="0.25">
      <c r="A37" s="226" t="s">
        <v>541</v>
      </c>
      <c r="B37" s="624" t="s">
        <v>1070</v>
      </c>
      <c r="C37" s="608" t="s">
        <v>1734</v>
      </c>
      <c r="D37" s="22">
        <v>12740</v>
      </c>
      <c r="E37" s="22">
        <v>12875</v>
      </c>
      <c r="F37" s="313">
        <f t="shared" si="1"/>
        <v>135</v>
      </c>
      <c r="G37" s="318"/>
    </row>
    <row r="38" spans="1:10" ht="13.5" customHeight="1" thickBot="1" x14ac:dyDescent="0.25">
      <c r="A38" s="226" t="s">
        <v>542</v>
      </c>
      <c r="B38" s="623" t="s">
        <v>1071</v>
      </c>
      <c r="C38" s="607" t="s">
        <v>543</v>
      </c>
      <c r="D38" s="22">
        <v>33235</v>
      </c>
      <c r="E38" s="22">
        <v>33515</v>
      </c>
      <c r="F38" s="313">
        <f t="shared" si="1"/>
        <v>280</v>
      </c>
    </row>
    <row r="39" spans="1:10" ht="13.5" customHeight="1" thickBot="1" x14ac:dyDescent="0.25">
      <c r="A39" s="172" t="s">
        <v>544</v>
      </c>
      <c r="B39" s="624" t="s">
        <v>1072</v>
      </c>
      <c r="C39" s="609" t="s">
        <v>1735</v>
      </c>
      <c r="D39" s="22">
        <v>37030</v>
      </c>
      <c r="E39" s="22">
        <v>37425</v>
      </c>
      <c r="F39" s="313">
        <f t="shared" si="1"/>
        <v>395</v>
      </c>
      <c r="G39" s="136" t="s">
        <v>545</v>
      </c>
      <c r="H39" s="153"/>
    </row>
    <row r="40" spans="1:10" ht="19.5" customHeight="1" thickBot="1" x14ac:dyDescent="0.25">
      <c r="A40" s="226" t="s">
        <v>546</v>
      </c>
      <c r="B40" s="623" t="s">
        <v>1073</v>
      </c>
      <c r="C40" s="607" t="s">
        <v>990</v>
      </c>
      <c r="D40" s="22">
        <v>28450</v>
      </c>
      <c r="E40" s="22">
        <v>28735</v>
      </c>
      <c r="F40" s="313">
        <f t="shared" si="1"/>
        <v>285</v>
      </c>
      <c r="G40" s="325"/>
    </row>
    <row r="41" spans="1:10" ht="11.25" customHeight="1" thickBot="1" x14ac:dyDescent="0.25">
      <c r="A41" s="172" t="s">
        <v>547</v>
      </c>
      <c r="B41" s="623" t="s">
        <v>1707</v>
      </c>
      <c r="C41" s="599" t="s">
        <v>548</v>
      </c>
      <c r="D41" s="22">
        <v>27320</v>
      </c>
      <c r="E41" s="22">
        <v>27525</v>
      </c>
      <c r="F41" s="313">
        <f t="shared" si="1"/>
        <v>205</v>
      </c>
    </row>
    <row r="42" spans="1:10" ht="13.5" customHeight="1" thickBot="1" x14ac:dyDescent="0.25">
      <c r="A42" s="226" t="s">
        <v>549</v>
      </c>
      <c r="B42" s="624" t="s">
        <v>1074</v>
      </c>
      <c r="C42" s="610" t="s">
        <v>1736</v>
      </c>
      <c r="D42" s="22">
        <v>28505</v>
      </c>
      <c r="E42" s="22">
        <v>28750</v>
      </c>
      <c r="F42" s="313">
        <f t="shared" si="1"/>
        <v>245</v>
      </c>
    </row>
    <row r="43" spans="1:10" ht="13.5" customHeight="1" thickBot="1" x14ac:dyDescent="0.25">
      <c r="A43" s="172" t="s">
        <v>550</v>
      </c>
      <c r="B43" s="623" t="s">
        <v>1075</v>
      </c>
      <c r="C43" s="611" t="s">
        <v>551</v>
      </c>
      <c r="D43" s="278">
        <v>29990</v>
      </c>
      <c r="E43" s="278">
        <v>30105</v>
      </c>
      <c r="F43" s="313">
        <f t="shared" si="1"/>
        <v>115</v>
      </c>
      <c r="G43" s="136" t="s">
        <v>552</v>
      </c>
    </row>
    <row r="44" spans="1:10" ht="13.5" customHeight="1" thickBot="1" x14ac:dyDescent="0.25">
      <c r="A44" s="172" t="s">
        <v>553</v>
      </c>
      <c r="B44" s="624" t="s">
        <v>1076</v>
      </c>
      <c r="C44" s="610" t="s">
        <v>1682</v>
      </c>
      <c r="D44" s="22">
        <v>4535</v>
      </c>
      <c r="E44" s="22">
        <v>4685</v>
      </c>
      <c r="F44" s="313">
        <f t="shared" si="1"/>
        <v>150</v>
      </c>
      <c r="G44" s="585">
        <v>44125</v>
      </c>
    </row>
    <row r="45" spans="1:10" ht="13.5" customHeight="1" thickBot="1" x14ac:dyDescent="0.25">
      <c r="A45" s="172" t="s">
        <v>554</v>
      </c>
      <c r="B45" s="623" t="s">
        <v>1708</v>
      </c>
      <c r="C45" s="609" t="s">
        <v>1737</v>
      </c>
      <c r="D45" s="21">
        <v>30720</v>
      </c>
      <c r="E45" s="21">
        <v>31180</v>
      </c>
      <c r="F45" s="313">
        <f t="shared" si="1"/>
        <v>460</v>
      </c>
      <c r="G45" s="318"/>
    </row>
    <row r="46" spans="1:10" ht="13.5" customHeight="1" thickBot="1" x14ac:dyDescent="0.25">
      <c r="A46" s="172" t="s">
        <v>555</v>
      </c>
      <c r="B46" s="624" t="s">
        <v>1077</v>
      </c>
      <c r="C46" s="612" t="s">
        <v>1611</v>
      </c>
      <c r="D46" s="22">
        <v>19450</v>
      </c>
      <c r="E46" s="22">
        <v>19850</v>
      </c>
      <c r="F46" s="313">
        <f t="shared" si="1"/>
        <v>400</v>
      </c>
    </row>
    <row r="47" spans="1:10" ht="12.75" customHeight="1" thickBot="1" x14ac:dyDescent="0.25">
      <c r="A47" s="172" t="s">
        <v>556</v>
      </c>
      <c r="B47" s="623" t="s">
        <v>1078</v>
      </c>
      <c r="C47" s="599" t="s">
        <v>1738</v>
      </c>
      <c r="D47" s="22">
        <v>38586</v>
      </c>
      <c r="E47" s="22">
        <v>38995</v>
      </c>
      <c r="F47" s="313">
        <f t="shared" si="1"/>
        <v>409</v>
      </c>
      <c r="G47" s="312"/>
      <c r="J47" s="107"/>
    </row>
    <row r="48" spans="1:10" ht="13.5" customHeight="1" thickBot="1" x14ac:dyDescent="0.25">
      <c r="A48" s="226" t="s">
        <v>558</v>
      </c>
      <c r="B48" s="624" t="s">
        <v>1078</v>
      </c>
      <c r="C48" s="600" t="s">
        <v>1002</v>
      </c>
      <c r="D48" s="22">
        <v>50000</v>
      </c>
      <c r="E48" s="22">
        <v>50220</v>
      </c>
      <c r="F48" s="313">
        <f t="shared" si="1"/>
        <v>220</v>
      </c>
      <c r="G48" s="136"/>
    </row>
    <row r="49" spans="1:7" ht="13.5" customHeight="1" thickBot="1" x14ac:dyDescent="0.25">
      <c r="A49" s="25" t="s">
        <v>559</v>
      </c>
      <c r="B49" s="623" t="s">
        <v>1709</v>
      </c>
      <c r="C49" s="599" t="s">
        <v>560</v>
      </c>
      <c r="D49" s="22">
        <v>40770</v>
      </c>
      <c r="E49" s="22">
        <v>40895</v>
      </c>
      <c r="F49" s="313">
        <f t="shared" si="1"/>
        <v>125</v>
      </c>
    </row>
    <row r="50" spans="1:7" ht="13.5" customHeight="1" thickBot="1" x14ac:dyDescent="0.25">
      <c r="A50" s="29" t="s">
        <v>561</v>
      </c>
      <c r="B50" s="624" t="s">
        <v>1079</v>
      </c>
      <c r="C50" s="612" t="s">
        <v>1739</v>
      </c>
      <c r="D50" s="158">
        <v>86740</v>
      </c>
      <c r="E50" s="158">
        <v>86965</v>
      </c>
      <c r="F50" s="313">
        <f t="shared" si="1"/>
        <v>225</v>
      </c>
    </row>
    <row r="51" spans="1:7" ht="13.5" customHeight="1" thickBot="1" x14ac:dyDescent="0.25">
      <c r="A51" s="25" t="s">
        <v>562</v>
      </c>
      <c r="B51" s="623" t="s">
        <v>1080</v>
      </c>
      <c r="C51" s="609" t="s">
        <v>1740</v>
      </c>
      <c r="D51" s="21">
        <v>71130</v>
      </c>
      <c r="E51" s="21">
        <v>71800</v>
      </c>
      <c r="F51" s="313">
        <f t="shared" si="1"/>
        <v>670</v>
      </c>
      <c r="G51" s="136" t="s">
        <v>563</v>
      </c>
    </row>
    <row r="52" spans="1:7" ht="13.5" customHeight="1" thickBot="1" x14ac:dyDescent="0.25">
      <c r="A52" s="29" t="s">
        <v>564</v>
      </c>
      <c r="B52" s="624" t="s">
        <v>1081</v>
      </c>
      <c r="C52" s="607" t="s">
        <v>1741</v>
      </c>
      <c r="D52" s="22">
        <v>8320</v>
      </c>
      <c r="E52" s="22">
        <v>8450</v>
      </c>
      <c r="F52" s="313">
        <f t="shared" si="1"/>
        <v>130</v>
      </c>
    </row>
    <row r="53" spans="1:7" ht="13.5" customHeight="1" thickBot="1" x14ac:dyDescent="0.25">
      <c r="A53" s="25" t="s">
        <v>565</v>
      </c>
      <c r="B53" s="623" t="s">
        <v>1710</v>
      </c>
      <c r="C53" s="608" t="s">
        <v>1742</v>
      </c>
      <c r="D53" s="22">
        <v>10335</v>
      </c>
      <c r="E53" s="22">
        <v>10450</v>
      </c>
      <c r="F53" s="313">
        <f t="shared" si="1"/>
        <v>115</v>
      </c>
      <c r="G53" s="351"/>
    </row>
    <row r="54" spans="1:7" ht="13.5" customHeight="1" thickBot="1" x14ac:dyDescent="0.25">
      <c r="A54" s="29" t="s">
        <v>566</v>
      </c>
      <c r="B54" s="624" t="s">
        <v>1082</v>
      </c>
      <c r="C54" s="607" t="s">
        <v>1743</v>
      </c>
      <c r="D54" s="22">
        <v>18585</v>
      </c>
      <c r="E54" s="22">
        <v>18795</v>
      </c>
      <c r="F54" s="313">
        <f t="shared" si="1"/>
        <v>210</v>
      </c>
    </row>
    <row r="55" spans="1:7" ht="13.5" customHeight="1" thickBot="1" x14ac:dyDescent="0.25">
      <c r="A55" s="25" t="s">
        <v>567</v>
      </c>
      <c r="B55" s="623" t="s">
        <v>1083</v>
      </c>
      <c r="C55" s="609" t="s">
        <v>1744</v>
      </c>
      <c r="D55" s="21">
        <v>10025</v>
      </c>
      <c r="E55" s="21">
        <v>10265</v>
      </c>
      <c r="F55" s="313">
        <f t="shared" si="1"/>
        <v>240</v>
      </c>
      <c r="G55" s="136" t="s">
        <v>568</v>
      </c>
    </row>
    <row r="56" spans="1:7" ht="13.5" customHeight="1" thickBot="1" x14ac:dyDescent="0.25">
      <c r="A56" s="25" t="s">
        <v>569</v>
      </c>
      <c r="B56" s="624" t="s">
        <v>1711</v>
      </c>
      <c r="C56" s="613" t="s">
        <v>570</v>
      </c>
      <c r="D56" s="22">
        <v>43705</v>
      </c>
      <c r="E56" s="22">
        <v>43830</v>
      </c>
      <c r="F56" s="313">
        <f t="shared" si="1"/>
        <v>125</v>
      </c>
    </row>
    <row r="57" spans="1:7" ht="12.95" customHeight="1" thickBot="1" x14ac:dyDescent="0.25">
      <c r="A57" s="224" t="s">
        <v>571</v>
      </c>
      <c r="B57" s="623" t="s">
        <v>1712</v>
      </c>
      <c r="C57" s="601" t="s">
        <v>1745</v>
      </c>
      <c r="D57" s="152">
        <v>10070</v>
      </c>
      <c r="E57" s="152">
        <v>10180</v>
      </c>
      <c r="F57" s="313">
        <f t="shared" si="1"/>
        <v>110</v>
      </c>
      <c r="G57" s="351"/>
    </row>
    <row r="58" spans="1:7" ht="12.95" customHeight="1" thickBot="1" x14ac:dyDescent="0.25">
      <c r="A58" s="225" t="s">
        <v>572</v>
      </c>
      <c r="B58" s="624" t="s">
        <v>1084</v>
      </c>
      <c r="C58" s="613" t="s">
        <v>1746</v>
      </c>
      <c r="D58" s="158">
        <v>83670</v>
      </c>
      <c r="E58" s="158">
        <v>83670</v>
      </c>
      <c r="F58" s="313">
        <f t="shared" si="1"/>
        <v>0</v>
      </c>
      <c r="G58" s="299"/>
    </row>
    <row r="59" spans="1:7" ht="14.25" customHeight="1" thickBot="1" x14ac:dyDescent="0.25">
      <c r="A59" s="172" t="s">
        <v>573</v>
      </c>
      <c r="B59" s="623" t="s">
        <v>1713</v>
      </c>
      <c r="C59" s="603" t="s">
        <v>1747</v>
      </c>
      <c r="D59" s="158">
        <v>21675</v>
      </c>
      <c r="E59" s="158">
        <v>21865</v>
      </c>
      <c r="F59" s="313">
        <f t="shared" si="1"/>
        <v>190</v>
      </c>
      <c r="G59" s="287"/>
    </row>
    <row r="60" spans="1:7" ht="13.5" customHeight="1" thickBot="1" x14ac:dyDescent="0.25">
      <c r="A60" s="172" t="s">
        <v>1017</v>
      </c>
      <c r="B60" s="624" t="s">
        <v>1714</v>
      </c>
      <c r="C60" s="604" t="s">
        <v>1013</v>
      </c>
      <c r="D60" s="159">
        <v>21195</v>
      </c>
      <c r="E60" s="159">
        <v>21380</v>
      </c>
      <c r="F60" s="313">
        <f t="shared" si="1"/>
        <v>185</v>
      </c>
      <c r="G60" s="321" t="s">
        <v>1012</v>
      </c>
    </row>
    <row r="61" spans="1:7" ht="12.75" customHeight="1" thickBot="1" x14ac:dyDescent="0.25">
      <c r="A61" s="225" t="s">
        <v>574</v>
      </c>
      <c r="B61" s="623" t="s">
        <v>1085</v>
      </c>
      <c r="C61" s="601" t="s">
        <v>1748</v>
      </c>
      <c r="D61" s="152">
        <v>12000</v>
      </c>
      <c r="E61" s="152">
        <v>12140</v>
      </c>
      <c r="F61" s="313">
        <f t="shared" si="1"/>
        <v>140</v>
      </c>
      <c r="G61" s="345" t="s">
        <v>1373</v>
      </c>
    </row>
    <row r="62" spans="1:7" ht="12.75" customHeight="1" thickBot="1" x14ac:dyDescent="0.25">
      <c r="A62" s="172" t="s">
        <v>575</v>
      </c>
      <c r="B62" s="624" t="s">
        <v>1086</v>
      </c>
      <c r="C62" s="604" t="s">
        <v>576</v>
      </c>
      <c r="D62" s="22">
        <v>68615</v>
      </c>
      <c r="E62" s="22">
        <v>68845</v>
      </c>
      <c r="F62" s="313">
        <f t="shared" si="1"/>
        <v>230</v>
      </c>
    </row>
    <row r="63" spans="1:7" ht="12.95" customHeight="1" thickBot="1" x14ac:dyDescent="0.25">
      <c r="A63" s="172" t="s">
        <v>577</v>
      </c>
      <c r="B63" s="623" t="s">
        <v>1087</v>
      </c>
      <c r="C63" s="603" t="s">
        <v>1526</v>
      </c>
      <c r="D63" s="21">
        <v>12195</v>
      </c>
      <c r="E63" s="21">
        <v>12375</v>
      </c>
      <c r="F63" s="313">
        <f t="shared" si="1"/>
        <v>180</v>
      </c>
      <c r="G63" s="145" t="s">
        <v>1527</v>
      </c>
    </row>
    <row r="64" spans="1:7" ht="12.95" customHeight="1" thickBot="1" x14ac:dyDescent="0.25">
      <c r="A64" s="225" t="s">
        <v>578</v>
      </c>
      <c r="B64" s="624" t="s">
        <v>1088</v>
      </c>
      <c r="C64" s="614" t="s">
        <v>937</v>
      </c>
      <c r="D64" s="158">
        <v>2085</v>
      </c>
      <c r="E64" s="158">
        <v>2090</v>
      </c>
      <c r="F64" s="313">
        <f t="shared" si="1"/>
        <v>5</v>
      </c>
      <c r="G64" s="145" t="s">
        <v>948</v>
      </c>
    </row>
    <row r="65" spans="1:13" ht="12.95" customHeight="1" thickBot="1" x14ac:dyDescent="0.25">
      <c r="A65" s="226" t="s">
        <v>579</v>
      </c>
      <c r="B65" s="623" t="s">
        <v>1089</v>
      </c>
      <c r="C65" s="601" t="s">
        <v>580</v>
      </c>
      <c r="D65" s="158">
        <v>19435</v>
      </c>
      <c r="E65" s="158">
        <v>19540</v>
      </c>
      <c r="F65" s="313">
        <f t="shared" ref="F65" si="10">E65-D65</f>
        <v>105</v>
      </c>
    </row>
    <row r="66" spans="1:13" ht="12.95" customHeight="1" thickBot="1" x14ac:dyDescent="0.25">
      <c r="A66" s="226" t="s">
        <v>581</v>
      </c>
      <c r="B66" s="624" t="s">
        <v>1090</v>
      </c>
      <c r="C66" s="602" t="s">
        <v>1749</v>
      </c>
      <c r="D66" s="22">
        <v>60595</v>
      </c>
      <c r="E66" s="22">
        <v>61110</v>
      </c>
      <c r="F66" s="313">
        <f t="shared" si="1"/>
        <v>515</v>
      </c>
    </row>
    <row r="67" spans="1:13" ht="12" customHeight="1" thickBot="1" x14ac:dyDescent="0.25">
      <c r="A67" s="226" t="s">
        <v>582</v>
      </c>
      <c r="B67" s="623" t="s">
        <v>1715</v>
      </c>
      <c r="C67" s="615" t="s">
        <v>1750</v>
      </c>
      <c r="D67" s="22">
        <v>28490</v>
      </c>
      <c r="E67" s="22">
        <v>28595</v>
      </c>
      <c r="F67" s="313">
        <f t="shared" si="1"/>
        <v>105</v>
      </c>
      <c r="G67" s="316"/>
    </row>
    <row r="68" spans="1:13" ht="12.95" customHeight="1" thickBot="1" x14ac:dyDescent="0.25">
      <c r="A68" s="172" t="s">
        <v>583</v>
      </c>
      <c r="B68" s="624" t="s">
        <v>1716</v>
      </c>
      <c r="C68" s="612" t="s">
        <v>1751</v>
      </c>
      <c r="D68" s="152">
        <v>6965</v>
      </c>
      <c r="E68" s="152">
        <v>7055</v>
      </c>
      <c r="F68" s="313">
        <f t="shared" si="1"/>
        <v>90</v>
      </c>
    </row>
    <row r="69" spans="1:13" ht="12.95" customHeight="1" thickBot="1" x14ac:dyDescent="0.25">
      <c r="A69" s="172" t="s">
        <v>584</v>
      </c>
      <c r="B69" s="623" t="s">
        <v>1091</v>
      </c>
      <c r="C69" s="601" t="s">
        <v>1752</v>
      </c>
      <c r="D69" s="162">
        <v>24975</v>
      </c>
      <c r="E69" s="162">
        <v>25145</v>
      </c>
      <c r="F69" s="313">
        <f t="shared" si="1"/>
        <v>170</v>
      </c>
    </row>
    <row r="70" spans="1:13" ht="12.95" customHeight="1" thickBot="1" x14ac:dyDescent="0.25">
      <c r="A70" s="172" t="s">
        <v>585</v>
      </c>
      <c r="B70" s="624" t="s">
        <v>1092</v>
      </c>
      <c r="C70" s="607" t="s">
        <v>586</v>
      </c>
      <c r="D70" s="22">
        <v>52600</v>
      </c>
      <c r="E70" s="22">
        <v>52830</v>
      </c>
      <c r="F70" s="313">
        <f t="shared" si="1"/>
        <v>230</v>
      </c>
      <c r="G70" s="317"/>
      <c r="H70" s="116"/>
    </row>
    <row r="71" spans="1:13" ht="12.95" customHeight="1" thickBot="1" x14ac:dyDescent="0.25">
      <c r="A71" s="227" t="s">
        <v>587</v>
      </c>
      <c r="B71" s="623" t="s">
        <v>1093</v>
      </c>
      <c r="C71" s="599" t="s">
        <v>588</v>
      </c>
      <c r="D71" s="157">
        <v>83005</v>
      </c>
      <c r="E71" s="157">
        <v>83375</v>
      </c>
      <c r="F71" s="313">
        <f t="shared" ref="F71:F109" si="11">E71-D71</f>
        <v>370</v>
      </c>
      <c r="G71" s="136" t="s">
        <v>589</v>
      </c>
    </row>
    <row r="72" spans="1:13" ht="12.95" customHeight="1" thickBot="1" x14ac:dyDescent="0.25">
      <c r="A72" s="226" t="s">
        <v>590</v>
      </c>
      <c r="B72" s="624" t="s">
        <v>1717</v>
      </c>
      <c r="C72" s="600" t="s">
        <v>591</v>
      </c>
      <c r="D72" s="21">
        <v>34020</v>
      </c>
      <c r="E72" s="21">
        <v>34330</v>
      </c>
      <c r="F72" s="313">
        <f t="shared" si="11"/>
        <v>310</v>
      </c>
    </row>
    <row r="73" spans="1:13" ht="12.95" customHeight="1" thickBot="1" x14ac:dyDescent="0.25">
      <c r="A73" s="172" t="s">
        <v>592</v>
      </c>
      <c r="B73" s="623" t="s">
        <v>1094</v>
      </c>
      <c r="C73" s="601" t="s">
        <v>1753</v>
      </c>
      <c r="D73" s="22">
        <v>3565</v>
      </c>
      <c r="E73" s="22">
        <v>3795</v>
      </c>
      <c r="F73" s="313">
        <f t="shared" si="11"/>
        <v>230</v>
      </c>
      <c r="G73" s="352"/>
    </row>
    <row r="74" spans="1:13" ht="13.5" customHeight="1" thickBot="1" x14ac:dyDescent="0.25">
      <c r="A74" s="172" t="s">
        <v>593</v>
      </c>
      <c r="B74" s="624" t="s">
        <v>1095</v>
      </c>
      <c r="C74" s="600" t="s">
        <v>1754</v>
      </c>
      <c r="D74" s="22">
        <v>51220</v>
      </c>
      <c r="E74" s="22">
        <v>51830</v>
      </c>
      <c r="F74" s="313">
        <f t="shared" si="11"/>
        <v>610</v>
      </c>
      <c r="G74" s="318"/>
    </row>
    <row r="75" spans="1:13" ht="12.95" customHeight="1" thickBot="1" x14ac:dyDescent="0.25">
      <c r="A75" s="227" t="s">
        <v>594</v>
      </c>
      <c r="B75" s="623" t="s">
        <v>1096</v>
      </c>
      <c r="C75" s="608" t="s">
        <v>1648</v>
      </c>
      <c r="D75" s="155">
        <v>8965</v>
      </c>
      <c r="E75" s="155">
        <v>9055</v>
      </c>
      <c r="F75" s="575">
        <f t="shared" ref="F75" si="12">E75-D75</f>
        <v>90</v>
      </c>
      <c r="G75" s="138"/>
    </row>
    <row r="76" spans="1:13" ht="12.95" customHeight="1" thickBot="1" x14ac:dyDescent="0.25">
      <c r="A76" s="226" t="s">
        <v>595</v>
      </c>
      <c r="B76" s="624" t="s">
        <v>1097</v>
      </c>
      <c r="C76" s="607" t="s">
        <v>596</v>
      </c>
      <c r="D76" s="22">
        <v>270</v>
      </c>
      <c r="E76" s="22">
        <v>270</v>
      </c>
      <c r="F76" s="313">
        <f t="shared" si="11"/>
        <v>0</v>
      </c>
      <c r="G76" s="136" t="s">
        <v>498</v>
      </c>
      <c r="M76" s="595" t="s">
        <v>1594</v>
      </c>
    </row>
    <row r="77" spans="1:13" ht="12.95" customHeight="1" thickBot="1" x14ac:dyDescent="0.25">
      <c r="A77" s="226" t="s">
        <v>597</v>
      </c>
      <c r="B77" s="623" t="s">
        <v>1098</v>
      </c>
      <c r="C77" s="608" t="s">
        <v>974</v>
      </c>
      <c r="D77" s="155">
        <v>24650</v>
      </c>
      <c r="E77" s="155">
        <v>24805</v>
      </c>
      <c r="F77" s="313">
        <f t="shared" si="11"/>
        <v>155</v>
      </c>
      <c r="G77" s="145" t="s">
        <v>1015</v>
      </c>
    </row>
    <row r="78" spans="1:13" ht="12.95" customHeight="1" thickBot="1" x14ac:dyDescent="0.25">
      <c r="A78" s="226" t="s">
        <v>598</v>
      </c>
      <c r="B78" s="624" t="s">
        <v>1099</v>
      </c>
      <c r="C78" s="607" t="s">
        <v>1638</v>
      </c>
      <c r="D78" s="22">
        <v>15175</v>
      </c>
      <c r="E78" s="22">
        <v>15490</v>
      </c>
      <c r="F78" s="313">
        <f t="shared" ref="F78" si="13">E78-D78</f>
        <v>315</v>
      </c>
      <c r="G78" s="550" t="s">
        <v>1639</v>
      </c>
    </row>
    <row r="79" spans="1:13" ht="12.95" customHeight="1" thickBot="1" x14ac:dyDescent="0.25">
      <c r="A79" s="226" t="s">
        <v>599</v>
      </c>
      <c r="B79" s="623" t="s">
        <v>1100</v>
      </c>
      <c r="C79" s="608" t="s">
        <v>980</v>
      </c>
      <c r="D79" s="22">
        <v>33535</v>
      </c>
      <c r="E79" s="22">
        <v>33965</v>
      </c>
      <c r="F79" s="313">
        <f t="shared" si="11"/>
        <v>430</v>
      </c>
      <c r="G79" s="145" t="s">
        <v>975</v>
      </c>
    </row>
    <row r="80" spans="1:13" ht="12.95" customHeight="1" thickBot="1" x14ac:dyDescent="0.25">
      <c r="A80" s="226" t="s">
        <v>600</v>
      </c>
      <c r="B80" s="624" t="s">
        <v>1101</v>
      </c>
      <c r="C80" s="607" t="s">
        <v>1755</v>
      </c>
      <c r="D80" s="22">
        <v>6640</v>
      </c>
      <c r="E80" s="22">
        <v>6790</v>
      </c>
      <c r="F80" s="313">
        <f t="shared" si="11"/>
        <v>150</v>
      </c>
      <c r="G80" s="461" t="s">
        <v>1472</v>
      </c>
    </row>
    <row r="81" spans="1:13" ht="12.95" customHeight="1" thickBot="1" x14ac:dyDescent="0.25">
      <c r="A81" s="226" t="s">
        <v>601</v>
      </c>
      <c r="B81" s="623" t="s">
        <v>1718</v>
      </c>
      <c r="C81" s="608" t="s">
        <v>602</v>
      </c>
      <c r="D81" s="162">
        <v>27305</v>
      </c>
      <c r="E81" s="162">
        <v>27490</v>
      </c>
      <c r="F81" s="313">
        <f t="shared" si="11"/>
        <v>185</v>
      </c>
    </row>
    <row r="82" spans="1:13" ht="12.95" customHeight="1" thickBot="1" x14ac:dyDescent="0.25">
      <c r="A82" s="226" t="s">
        <v>603</v>
      </c>
      <c r="B82" s="624" t="s">
        <v>1102</v>
      </c>
      <c r="C82" s="607" t="s">
        <v>1550</v>
      </c>
      <c r="D82" s="502">
        <v>8780</v>
      </c>
      <c r="E82" s="502">
        <v>8930</v>
      </c>
      <c r="F82" s="313">
        <f t="shared" si="11"/>
        <v>150</v>
      </c>
    </row>
    <row r="83" spans="1:13" ht="12.95" customHeight="1" thickBot="1" x14ac:dyDescent="0.25">
      <c r="A83" s="226" t="s">
        <v>604</v>
      </c>
      <c r="B83" s="623" t="s">
        <v>1103</v>
      </c>
      <c r="C83" s="608" t="s">
        <v>608</v>
      </c>
      <c r="D83" s="713"/>
      <c r="E83" s="713"/>
      <c r="F83" s="591">
        <v>205</v>
      </c>
      <c r="G83" s="499">
        <v>62000</v>
      </c>
    </row>
    <row r="84" spans="1:13" ht="12.95" customHeight="1" thickBot="1" x14ac:dyDescent="0.25">
      <c r="A84" s="226" t="s">
        <v>605</v>
      </c>
      <c r="B84" s="624" t="s">
        <v>1104</v>
      </c>
      <c r="C84" s="607" t="s">
        <v>1756</v>
      </c>
      <c r="D84" s="22">
        <v>6915</v>
      </c>
      <c r="E84" s="22">
        <v>6960</v>
      </c>
      <c r="F84" s="313">
        <f t="shared" si="11"/>
        <v>45</v>
      </c>
      <c r="G84" s="136" t="s">
        <v>515</v>
      </c>
    </row>
    <row r="85" spans="1:13" ht="12.95" customHeight="1" thickBot="1" x14ac:dyDescent="0.25">
      <c r="A85" s="226" t="s">
        <v>606</v>
      </c>
      <c r="B85" s="623" t="s">
        <v>1105</v>
      </c>
      <c r="C85" s="608" t="s">
        <v>1757</v>
      </c>
      <c r="D85" s="22">
        <v>10905</v>
      </c>
      <c r="E85" s="22">
        <v>11065</v>
      </c>
      <c r="F85" s="313">
        <f t="shared" si="11"/>
        <v>160</v>
      </c>
      <c r="G85" s="117"/>
      <c r="H85" s="107"/>
    </row>
    <row r="86" spans="1:13" ht="12.95" customHeight="1" thickBot="1" x14ac:dyDescent="0.25">
      <c r="A86" s="226" t="s">
        <v>607</v>
      </c>
      <c r="B86" s="624" t="s">
        <v>1106</v>
      </c>
      <c r="C86" s="607" t="s">
        <v>1477</v>
      </c>
      <c r="D86" s="22">
        <v>8065</v>
      </c>
      <c r="E86" s="22">
        <v>8245</v>
      </c>
      <c r="F86" s="313">
        <f t="shared" si="11"/>
        <v>180</v>
      </c>
      <c r="G86" s="107"/>
      <c r="H86" s="107"/>
    </row>
    <row r="87" spans="1:13" ht="12.95" customHeight="1" thickBot="1" x14ac:dyDescent="0.25">
      <c r="A87" s="172" t="s">
        <v>609</v>
      </c>
      <c r="B87" s="623" t="s">
        <v>1719</v>
      </c>
      <c r="C87" s="608" t="s">
        <v>1758</v>
      </c>
      <c r="D87" s="22">
        <v>32605</v>
      </c>
      <c r="E87" s="22">
        <v>33125</v>
      </c>
      <c r="F87" s="313">
        <f t="shared" si="11"/>
        <v>520</v>
      </c>
      <c r="G87" s="136" t="s">
        <v>515</v>
      </c>
    </row>
    <row r="88" spans="1:13" ht="12.95" customHeight="1" thickBot="1" x14ac:dyDescent="0.25">
      <c r="A88" s="226" t="s">
        <v>610</v>
      </c>
      <c r="B88" s="624" t="s">
        <v>1720</v>
      </c>
      <c r="C88" s="607" t="s">
        <v>611</v>
      </c>
      <c r="D88" s="22">
        <v>34450</v>
      </c>
      <c r="E88" s="22">
        <v>34580</v>
      </c>
      <c r="F88" s="313">
        <f t="shared" si="11"/>
        <v>130</v>
      </c>
      <c r="G88" s="112"/>
    </row>
    <row r="89" spans="1:13" ht="12.95" customHeight="1" thickBot="1" x14ac:dyDescent="0.25">
      <c r="A89" s="172" t="s">
        <v>612</v>
      </c>
      <c r="B89" s="623" t="s">
        <v>1107</v>
      </c>
      <c r="C89" s="609" t="s">
        <v>613</v>
      </c>
      <c r="D89" s="22">
        <v>18050</v>
      </c>
      <c r="E89" s="22">
        <v>18160</v>
      </c>
      <c r="F89" s="313">
        <f t="shared" si="11"/>
        <v>110</v>
      </c>
      <c r="G89" s="112"/>
    </row>
    <row r="90" spans="1:13" ht="12.95" customHeight="1" thickBot="1" x14ac:dyDescent="0.25">
      <c r="A90" s="226" t="s">
        <v>614</v>
      </c>
      <c r="B90" s="624" t="s">
        <v>1108</v>
      </c>
      <c r="C90" s="610" t="s">
        <v>615</v>
      </c>
      <c r="D90" s="22">
        <v>66100</v>
      </c>
      <c r="E90" s="22">
        <v>66315</v>
      </c>
      <c r="F90" s="313">
        <f t="shared" si="11"/>
        <v>215</v>
      </c>
      <c r="G90" s="112"/>
    </row>
    <row r="91" spans="1:13" ht="14.25" customHeight="1" thickBot="1" x14ac:dyDescent="0.25">
      <c r="A91" s="226" t="s">
        <v>616</v>
      </c>
      <c r="B91" s="623" t="s">
        <v>1109</v>
      </c>
      <c r="C91" s="616" t="s">
        <v>1009</v>
      </c>
      <c r="D91" s="22">
        <v>58190</v>
      </c>
      <c r="E91" s="22">
        <v>58460</v>
      </c>
      <c r="F91" s="313">
        <f t="shared" si="11"/>
        <v>270</v>
      </c>
      <c r="G91" s="325"/>
    </row>
    <row r="92" spans="1:13" ht="13.5" thickBot="1" x14ac:dyDescent="0.25">
      <c r="A92" s="226" t="s">
        <v>617</v>
      </c>
      <c r="B92" s="624" t="s">
        <v>1110</v>
      </c>
      <c r="C92" s="617" t="s">
        <v>1000</v>
      </c>
      <c r="D92" s="22">
        <v>11525</v>
      </c>
      <c r="E92" s="22">
        <v>11715</v>
      </c>
      <c r="F92" s="313">
        <f t="shared" si="11"/>
        <v>190</v>
      </c>
      <c r="G92" s="146" t="s">
        <v>1001</v>
      </c>
    </row>
    <row r="93" spans="1:13" s="299" customFormat="1" ht="14.25" customHeight="1" thickBot="1" x14ac:dyDescent="0.25">
      <c r="A93" s="286" t="s">
        <v>618</v>
      </c>
      <c r="B93" s="625" t="s">
        <v>1721</v>
      </c>
      <c r="C93" s="648" t="s">
        <v>1034</v>
      </c>
      <c r="D93" s="278">
        <v>11320</v>
      </c>
      <c r="E93" s="278">
        <v>11410</v>
      </c>
      <c r="F93" s="313">
        <f t="shared" si="11"/>
        <v>90</v>
      </c>
      <c r="G93" s="666">
        <v>11220</v>
      </c>
      <c r="I93" s="700"/>
      <c r="M93" s="701"/>
    </row>
    <row r="94" spans="1:13" ht="14.25" customHeight="1" thickBot="1" x14ac:dyDescent="0.25">
      <c r="A94" s="29" t="s">
        <v>619</v>
      </c>
      <c r="B94" s="624" t="s">
        <v>1111</v>
      </c>
      <c r="C94" s="607" t="s">
        <v>1759</v>
      </c>
      <c r="D94" s="22">
        <v>655</v>
      </c>
      <c r="E94" s="22">
        <v>655</v>
      </c>
      <c r="F94" s="313">
        <f t="shared" si="11"/>
        <v>0</v>
      </c>
      <c r="G94" s="595" t="s">
        <v>1594</v>
      </c>
    </row>
    <row r="95" spans="1:13" s="154" customFormat="1" ht="12.95" customHeight="1" thickBot="1" x14ac:dyDescent="0.25">
      <c r="A95" s="226" t="s">
        <v>620</v>
      </c>
      <c r="B95" s="623" t="s">
        <v>1362</v>
      </c>
      <c r="C95" s="608" t="s">
        <v>1760</v>
      </c>
      <c r="D95" s="22">
        <v>34225</v>
      </c>
      <c r="E95" s="22">
        <v>34480</v>
      </c>
      <c r="F95" s="313">
        <f t="shared" si="11"/>
        <v>255</v>
      </c>
      <c r="G95" s="704"/>
    </row>
    <row r="96" spans="1:13" ht="12.95" customHeight="1" thickBot="1" x14ac:dyDescent="0.25">
      <c r="A96" s="226" t="s">
        <v>621</v>
      </c>
      <c r="B96" s="624" t="s">
        <v>1112</v>
      </c>
      <c r="C96" s="612" t="s">
        <v>1761</v>
      </c>
      <c r="D96" s="22">
        <v>12370</v>
      </c>
      <c r="E96" s="22">
        <v>12610</v>
      </c>
      <c r="F96" s="313">
        <f t="shared" si="11"/>
        <v>240</v>
      </c>
      <c r="G96" s="705"/>
    </row>
    <row r="97" spans="1:10" ht="12.95" customHeight="1" thickBot="1" x14ac:dyDescent="0.25">
      <c r="A97" s="172" t="s">
        <v>622</v>
      </c>
      <c r="B97" s="623" t="s">
        <v>1113</v>
      </c>
      <c r="C97" s="599" t="s">
        <v>623</v>
      </c>
      <c r="D97" s="278">
        <v>40125</v>
      </c>
      <c r="E97" s="278">
        <v>40190</v>
      </c>
      <c r="F97" s="313">
        <f t="shared" si="11"/>
        <v>65</v>
      </c>
      <c r="G97" s="706" t="s">
        <v>1594</v>
      </c>
      <c r="J97" t="s">
        <v>1995</v>
      </c>
    </row>
    <row r="98" spans="1:10" ht="15" customHeight="1" thickBot="1" x14ac:dyDescent="0.25">
      <c r="A98" s="286" t="s">
        <v>624</v>
      </c>
      <c r="B98" s="624" t="s">
        <v>1114</v>
      </c>
      <c r="C98" s="618" t="s">
        <v>1762</v>
      </c>
      <c r="D98" s="278">
        <v>23740</v>
      </c>
      <c r="E98" s="278">
        <v>23860</v>
      </c>
      <c r="F98" s="313">
        <f t="shared" si="11"/>
        <v>120</v>
      </c>
      <c r="G98" s="318" t="s">
        <v>1353</v>
      </c>
    </row>
    <row r="99" spans="1:10" ht="12.95" customHeight="1" thickBot="1" x14ac:dyDescent="0.25">
      <c r="A99" s="172" t="s">
        <v>625</v>
      </c>
      <c r="B99" s="623" t="s">
        <v>1722</v>
      </c>
      <c r="C99" s="599" t="s">
        <v>1643</v>
      </c>
      <c r="D99" s="158">
        <v>8250</v>
      </c>
      <c r="E99" s="158">
        <v>8500</v>
      </c>
      <c r="F99" s="313">
        <f t="shared" ref="F99" si="14">E99-D99</f>
        <v>250</v>
      </c>
      <c r="G99" s="546"/>
    </row>
    <row r="100" spans="1:10" ht="12.75" customHeight="1" thickBot="1" x14ac:dyDescent="0.25">
      <c r="A100" s="226" t="s">
        <v>626</v>
      </c>
      <c r="B100" s="624" t="s">
        <v>1723</v>
      </c>
      <c r="C100" s="612" t="s">
        <v>1763</v>
      </c>
      <c r="D100" s="158">
        <v>11730</v>
      </c>
      <c r="E100" s="158">
        <v>11830</v>
      </c>
      <c r="F100" s="313">
        <f t="shared" si="11"/>
        <v>100</v>
      </c>
      <c r="G100" s="314" t="s">
        <v>538</v>
      </c>
    </row>
    <row r="101" spans="1:10" ht="15" customHeight="1" thickBot="1" x14ac:dyDescent="0.25">
      <c r="A101" s="172" t="s">
        <v>627</v>
      </c>
      <c r="B101" s="623" t="s">
        <v>1695</v>
      </c>
      <c r="C101" s="609" t="s">
        <v>1697</v>
      </c>
      <c r="D101" s="158">
        <v>3775</v>
      </c>
      <c r="E101" s="158">
        <v>3895</v>
      </c>
      <c r="F101" s="313">
        <f t="shared" ref="F101" si="15">E101-D101</f>
        <v>120</v>
      </c>
      <c r="G101" s="596"/>
    </row>
    <row r="102" spans="1:10" ht="12.95" customHeight="1" thickBot="1" x14ac:dyDescent="0.25">
      <c r="A102" s="226" t="s">
        <v>628</v>
      </c>
      <c r="B102" s="624" t="s">
        <v>1115</v>
      </c>
      <c r="C102" s="607" t="s">
        <v>1489</v>
      </c>
      <c r="D102" s="165">
        <v>11965</v>
      </c>
      <c r="E102" s="165">
        <v>12135</v>
      </c>
      <c r="F102" s="313">
        <f t="shared" si="11"/>
        <v>170</v>
      </c>
      <c r="G102" s="107"/>
    </row>
    <row r="103" spans="1:10" ht="12.95" customHeight="1" thickBot="1" x14ac:dyDescent="0.25">
      <c r="A103" s="228" t="s">
        <v>629</v>
      </c>
      <c r="B103" s="623" t="s">
        <v>1116</v>
      </c>
      <c r="C103" s="619" t="s">
        <v>963</v>
      </c>
      <c r="D103" s="165">
        <v>50130</v>
      </c>
      <c r="E103" s="165">
        <v>50345</v>
      </c>
      <c r="F103" s="313">
        <f t="shared" si="11"/>
        <v>215</v>
      </c>
      <c r="G103" s="327"/>
    </row>
    <row r="104" spans="1:10" ht="12.95" customHeight="1" thickBot="1" x14ac:dyDescent="0.25">
      <c r="A104" s="226" t="s">
        <v>630</v>
      </c>
      <c r="B104" s="624" t="s">
        <v>263</v>
      </c>
      <c r="C104" s="607" t="s">
        <v>1764</v>
      </c>
      <c r="D104" s="22">
        <v>5905</v>
      </c>
      <c r="E104" s="22">
        <v>5965</v>
      </c>
      <c r="F104" s="313">
        <f t="shared" si="11"/>
        <v>60</v>
      </c>
      <c r="G104" s="351"/>
    </row>
    <row r="105" spans="1:10" ht="14.25" customHeight="1" thickBot="1" x14ac:dyDescent="0.25">
      <c r="A105" s="172" t="s">
        <v>631</v>
      </c>
      <c r="B105" s="623" t="s">
        <v>1377</v>
      </c>
      <c r="C105" s="609" t="s">
        <v>1765</v>
      </c>
      <c r="D105" s="21">
        <v>20540</v>
      </c>
      <c r="E105" s="21">
        <v>20685</v>
      </c>
      <c r="F105" s="313">
        <f t="shared" si="11"/>
        <v>145</v>
      </c>
      <c r="G105" s="318" t="s">
        <v>1374</v>
      </c>
    </row>
    <row r="106" spans="1:10" ht="12.95" customHeight="1" thickBot="1" x14ac:dyDescent="0.25">
      <c r="A106" s="172" t="s">
        <v>632</v>
      </c>
      <c r="B106" s="624" t="s">
        <v>1117</v>
      </c>
      <c r="C106" s="604" t="s">
        <v>633</v>
      </c>
      <c r="D106" s="22">
        <v>20195</v>
      </c>
      <c r="E106" s="22">
        <v>20245</v>
      </c>
      <c r="F106" s="313">
        <f t="shared" si="11"/>
        <v>50</v>
      </c>
    </row>
    <row r="107" spans="1:10" ht="14.1" customHeight="1" thickBot="1" x14ac:dyDescent="0.25">
      <c r="A107" s="224" t="s">
        <v>634</v>
      </c>
      <c r="B107" s="623" t="s">
        <v>1118</v>
      </c>
      <c r="C107" s="601" t="s">
        <v>635</v>
      </c>
      <c r="D107" s="21">
        <v>86230</v>
      </c>
      <c r="E107" s="21">
        <v>86725</v>
      </c>
      <c r="F107" s="313">
        <f t="shared" si="11"/>
        <v>495</v>
      </c>
      <c r="G107" s="160" t="s">
        <v>545</v>
      </c>
    </row>
    <row r="108" spans="1:10" ht="14.1" customHeight="1" thickBot="1" x14ac:dyDescent="0.25">
      <c r="A108" s="224" t="s">
        <v>636</v>
      </c>
      <c r="B108" s="624" t="s">
        <v>1119</v>
      </c>
      <c r="C108" s="600" t="s">
        <v>637</v>
      </c>
      <c r="D108" s="278">
        <v>11055</v>
      </c>
      <c r="E108" s="278">
        <v>11055</v>
      </c>
      <c r="F108" s="313">
        <f t="shared" si="11"/>
        <v>0</v>
      </c>
      <c r="G108" s="571" t="s">
        <v>1652</v>
      </c>
      <c r="J108" t="s">
        <v>1995</v>
      </c>
    </row>
    <row r="109" spans="1:10" ht="14.1" customHeight="1" thickBot="1" x14ac:dyDescent="0.25">
      <c r="A109" s="172" t="s">
        <v>638</v>
      </c>
      <c r="B109" s="623" t="s">
        <v>1120</v>
      </c>
      <c r="C109" s="609" t="s">
        <v>1766</v>
      </c>
      <c r="D109" s="21">
        <v>27885</v>
      </c>
      <c r="E109" s="21">
        <v>28110</v>
      </c>
      <c r="F109" s="313">
        <f t="shared" si="11"/>
        <v>225</v>
      </c>
      <c r="G109" s="33"/>
    </row>
    <row r="110" spans="1:10" ht="14.1" customHeight="1" thickBot="1" x14ac:dyDescent="0.25">
      <c r="A110" s="225" t="s">
        <v>639</v>
      </c>
      <c r="B110" s="624" t="s">
        <v>1121</v>
      </c>
      <c r="C110" s="600" t="s">
        <v>1620</v>
      </c>
      <c r="D110" s="152">
        <v>17670</v>
      </c>
      <c r="E110" s="152">
        <v>18025</v>
      </c>
      <c r="F110" s="313">
        <f t="shared" ref="F110" si="16">E110-D110</f>
        <v>355</v>
      </c>
      <c r="G110" s="35"/>
    </row>
    <row r="111" spans="1:10" ht="15.6" customHeight="1" thickBot="1" x14ac:dyDescent="0.25">
      <c r="A111" s="225" t="s">
        <v>640</v>
      </c>
      <c r="B111" s="623" t="s">
        <v>1122</v>
      </c>
      <c r="C111" s="620" t="s">
        <v>1672</v>
      </c>
      <c r="D111" s="152">
        <v>8010</v>
      </c>
      <c r="E111" s="152">
        <v>8300</v>
      </c>
      <c r="F111" s="313">
        <f t="shared" ref="F111" si="17">E111-D111</f>
        <v>290</v>
      </c>
      <c r="G111" s="577"/>
      <c r="J111" s="312"/>
    </row>
    <row r="112" spans="1:10" ht="14.25" customHeight="1" thickBot="1" x14ac:dyDescent="0.25">
      <c r="A112" s="172" t="s">
        <v>1368</v>
      </c>
      <c r="B112" s="624" t="s">
        <v>1771</v>
      </c>
      <c r="C112" s="604" t="s">
        <v>1767</v>
      </c>
      <c r="D112" s="20">
        <v>22760</v>
      </c>
      <c r="E112" s="20">
        <v>22895</v>
      </c>
      <c r="F112" s="313">
        <f t="shared" ref="F112:F118" si="18">E112-D112</f>
        <v>135</v>
      </c>
      <c r="G112" s="287" t="s">
        <v>1364</v>
      </c>
    </row>
    <row r="113" spans="1:7" ht="16.5" customHeight="1" thickBot="1" x14ac:dyDescent="0.25">
      <c r="A113" s="226" t="s">
        <v>641</v>
      </c>
      <c r="B113" s="623" t="s">
        <v>1123</v>
      </c>
      <c r="C113" s="603" t="s">
        <v>1768</v>
      </c>
      <c r="D113" s="22">
        <v>16615</v>
      </c>
      <c r="E113" s="22">
        <v>16670</v>
      </c>
      <c r="F113" s="313">
        <f t="shared" si="18"/>
        <v>55</v>
      </c>
      <c r="G113" s="33"/>
    </row>
    <row r="114" spans="1:7" ht="14.1" customHeight="1" thickBot="1" x14ac:dyDescent="0.25">
      <c r="A114" s="225" t="s">
        <v>642</v>
      </c>
      <c r="B114" s="623" t="s">
        <v>1124</v>
      </c>
      <c r="C114" s="602" t="s">
        <v>643</v>
      </c>
      <c r="D114" s="152">
        <v>54615</v>
      </c>
      <c r="E114" s="152">
        <v>54845</v>
      </c>
      <c r="F114" s="313">
        <f>E114-D114</f>
        <v>230</v>
      </c>
      <c r="G114" s="160" t="s">
        <v>557</v>
      </c>
    </row>
    <row r="115" spans="1:7" ht="14.1" customHeight="1" thickBot="1" x14ac:dyDescent="0.25">
      <c r="A115" s="172" t="s">
        <v>644</v>
      </c>
      <c r="B115" s="624" t="s">
        <v>1724</v>
      </c>
      <c r="C115" s="603" t="s">
        <v>1769</v>
      </c>
      <c r="D115" s="582">
        <v>14330</v>
      </c>
      <c r="E115" s="582">
        <v>14495</v>
      </c>
      <c r="F115" s="313">
        <f t="shared" si="18"/>
        <v>165</v>
      </c>
      <c r="G115" s="33"/>
    </row>
    <row r="116" spans="1:7" ht="14.1" customHeight="1" thickBot="1" x14ac:dyDescent="0.25">
      <c r="A116" s="226" t="s">
        <v>645</v>
      </c>
      <c r="B116" s="623" t="s">
        <v>1125</v>
      </c>
      <c r="C116" s="602" t="s">
        <v>646</v>
      </c>
      <c r="D116" s="278">
        <v>47045</v>
      </c>
      <c r="E116" s="278">
        <v>47175</v>
      </c>
      <c r="F116" s="313">
        <f t="shared" si="18"/>
        <v>130</v>
      </c>
      <c r="G116" s="444"/>
    </row>
    <row r="117" spans="1:7" ht="14.25" customHeight="1" thickBot="1" x14ac:dyDescent="0.25">
      <c r="A117" s="598" t="s">
        <v>647</v>
      </c>
      <c r="B117" s="626" t="s">
        <v>217</v>
      </c>
      <c r="C117" s="605" t="s">
        <v>648</v>
      </c>
      <c r="D117" s="278">
        <v>19435</v>
      </c>
      <c r="E117" s="278">
        <v>19575</v>
      </c>
      <c r="F117" s="313">
        <f t="shared" si="18"/>
        <v>140</v>
      </c>
      <c r="G117" s="33"/>
    </row>
    <row r="118" spans="1:7" ht="14.1" customHeight="1" thickBot="1" x14ac:dyDescent="0.25">
      <c r="A118" s="224" t="s">
        <v>649</v>
      </c>
      <c r="B118" s="623" t="s">
        <v>1127</v>
      </c>
      <c r="C118" s="621" t="s">
        <v>648</v>
      </c>
      <c r="D118" s="152">
        <v>7230</v>
      </c>
      <c r="E118" s="152">
        <v>7330</v>
      </c>
      <c r="F118" s="313">
        <f t="shared" si="18"/>
        <v>100</v>
      </c>
      <c r="G118" s="359"/>
    </row>
    <row r="119" spans="1:7" ht="18" customHeight="1" thickBot="1" x14ac:dyDescent="0.25">
      <c r="A119" s="24"/>
      <c r="B119" s="142"/>
      <c r="C119" s="21"/>
      <c r="D119" s="21"/>
      <c r="E119" s="21" t="s">
        <v>1020</v>
      </c>
      <c r="F119" s="469">
        <f>SUM(F6:F118)</f>
        <v>22699</v>
      </c>
      <c r="G119" s="508">
        <f>F23+F83</f>
        <v>255</v>
      </c>
    </row>
    <row r="120" spans="1:7" ht="27" customHeight="1" thickBot="1" x14ac:dyDescent="0.25">
      <c r="A120" s="177"/>
      <c r="B120" s="587" t="s">
        <v>1043</v>
      </c>
      <c r="C120" s="586"/>
      <c r="D120" s="457">
        <f>SUM('Общ. счетчики'!G10:G11)</f>
        <v>23300</v>
      </c>
      <c r="E120" s="320" t="s">
        <v>492</v>
      </c>
      <c r="G120" s="12"/>
    </row>
  </sheetData>
  <customSheetViews>
    <customSheetView guid="{59BB3A05-2517-4212-B4B0-766CE27362F6}" scale="120" showPageBreaks="1" fitToPage="1" printArea="1" hiddenColumns="1" state="hidden" view="pageBreakPreview" topLeftCell="A102">
      <selection activeCell="G101" sqref="G10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23" sqref="D2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64" t="s">
        <v>650</v>
      </c>
      <c r="D1" s="777"/>
    </row>
    <row r="2" spans="1:8" x14ac:dyDescent="0.2">
      <c r="C2" s="105"/>
      <c r="D2" s="106"/>
      <c r="E2" s="737" t="s">
        <v>2010</v>
      </c>
      <c r="F2" s="737"/>
    </row>
    <row r="3" spans="1:8" ht="13.5" thickBot="1" x14ac:dyDescent="0.25">
      <c r="A3" s="778" t="s">
        <v>651</v>
      </c>
      <c r="B3" s="778"/>
      <c r="C3" s="2"/>
      <c r="F3" s="2"/>
    </row>
    <row r="4" spans="1:8" ht="13.5" thickBot="1" x14ac:dyDescent="0.25">
      <c r="A4" s="769" t="s">
        <v>1126</v>
      </c>
      <c r="B4" s="767" t="s">
        <v>481</v>
      </c>
      <c r="C4" s="767" t="s">
        <v>1</v>
      </c>
      <c r="D4" s="767" t="s">
        <v>2</v>
      </c>
      <c r="E4" s="767"/>
      <c r="F4" s="767" t="s">
        <v>5</v>
      </c>
    </row>
    <row r="5" spans="1:8" ht="13.5" thickBot="1" x14ac:dyDescent="0.25">
      <c r="A5" s="770"/>
      <c r="B5" s="767"/>
      <c r="C5" s="767"/>
      <c r="D5" s="767"/>
      <c r="E5" s="767"/>
      <c r="F5" s="767"/>
    </row>
    <row r="6" spans="1:8" ht="13.5" thickBot="1" x14ac:dyDescent="0.25">
      <c r="A6" s="771"/>
      <c r="B6" s="767"/>
      <c r="C6" s="767"/>
      <c r="D6" s="110" t="s">
        <v>6</v>
      </c>
      <c r="E6" s="111" t="s">
        <v>7</v>
      </c>
      <c r="F6" s="767"/>
    </row>
    <row r="7" spans="1:8" ht="15" customHeight="1" thickBot="1" x14ac:dyDescent="0.25">
      <c r="A7" s="142" t="s">
        <v>652</v>
      </c>
      <c r="B7" s="627" t="s">
        <v>1772</v>
      </c>
      <c r="C7" s="631" t="s">
        <v>1774</v>
      </c>
      <c r="D7" s="278">
        <v>11845</v>
      </c>
      <c r="E7" s="278">
        <v>12000</v>
      </c>
      <c r="F7" s="313">
        <f>E7-D7</f>
        <v>155</v>
      </c>
      <c r="G7" s="136" t="s">
        <v>498</v>
      </c>
    </row>
    <row r="8" spans="1:8" ht="15" customHeight="1" thickBot="1" x14ac:dyDescent="0.25">
      <c r="A8" s="172" t="s">
        <v>653</v>
      </c>
      <c r="B8" s="623" t="s">
        <v>1164</v>
      </c>
      <c r="C8" s="710" t="s">
        <v>1996</v>
      </c>
      <c r="D8" s="22">
        <v>210</v>
      </c>
      <c r="E8" s="22">
        <v>265</v>
      </c>
      <c r="F8" s="575">
        <f t="shared" ref="F8" si="0">E8-D8</f>
        <v>55</v>
      </c>
      <c r="G8" s="499"/>
    </row>
    <row r="9" spans="1:8" ht="17.25" customHeight="1" thickBot="1" x14ac:dyDescent="0.25">
      <c r="A9" s="708" t="s">
        <v>654</v>
      </c>
      <c r="B9" s="629" t="s">
        <v>1165</v>
      </c>
      <c r="C9" s="709" t="s">
        <v>997</v>
      </c>
      <c r="D9" s="376">
        <v>14195</v>
      </c>
      <c r="E9" s="376">
        <v>14295</v>
      </c>
      <c r="F9" s="575">
        <f t="shared" ref="F9:F31" si="1">E9-D9</f>
        <v>100</v>
      </c>
      <c r="G9" s="315"/>
    </row>
    <row r="10" spans="1:8" ht="15" customHeight="1" thickBot="1" x14ac:dyDescent="0.25">
      <c r="A10" s="166" t="s">
        <v>655</v>
      </c>
      <c r="B10" s="623" t="s">
        <v>1166</v>
      </c>
      <c r="C10" s="604" t="s">
        <v>1775</v>
      </c>
      <c r="D10" s="22">
        <v>12125</v>
      </c>
      <c r="E10" s="22">
        <v>12285</v>
      </c>
      <c r="F10" s="313">
        <f t="shared" si="1"/>
        <v>160</v>
      </c>
      <c r="G10" s="118"/>
      <c r="H10" s="299"/>
    </row>
    <row r="11" spans="1:8" ht="15" customHeight="1" thickBot="1" x14ac:dyDescent="0.25">
      <c r="A11" s="166" t="s">
        <v>656</v>
      </c>
      <c r="B11" s="629" t="s">
        <v>1167</v>
      </c>
      <c r="C11" s="603" t="s">
        <v>1553</v>
      </c>
      <c r="D11" s="22">
        <v>825</v>
      </c>
      <c r="E11" s="22">
        <v>835</v>
      </c>
      <c r="F11" s="313">
        <f t="shared" si="1"/>
        <v>10</v>
      </c>
      <c r="G11" s="326"/>
    </row>
    <row r="12" spans="1:8" ht="15" customHeight="1" thickBot="1" x14ac:dyDescent="0.25">
      <c r="A12" s="166" t="s">
        <v>657</v>
      </c>
      <c r="B12" s="623" t="s">
        <v>1168</v>
      </c>
      <c r="C12" s="604" t="s">
        <v>1033</v>
      </c>
      <c r="D12" s="22">
        <v>27405</v>
      </c>
      <c r="E12" s="22">
        <v>27505</v>
      </c>
      <c r="F12" s="313">
        <f t="shared" si="1"/>
        <v>100</v>
      </c>
      <c r="G12" s="315"/>
    </row>
    <row r="13" spans="1:8" ht="18" customHeight="1" thickBot="1" x14ac:dyDescent="0.25">
      <c r="A13" s="166" t="s">
        <v>658</v>
      </c>
      <c r="B13" s="629" t="s">
        <v>1169</v>
      </c>
      <c r="C13" s="601" t="s">
        <v>1630</v>
      </c>
      <c r="D13" s="22">
        <v>8395</v>
      </c>
      <c r="E13" s="22">
        <v>8615</v>
      </c>
      <c r="F13" s="313">
        <f t="shared" ref="F13" si="2">E13-D13</f>
        <v>220</v>
      </c>
      <c r="H13" s="213"/>
    </row>
    <row r="14" spans="1:8" ht="15" customHeight="1" thickBot="1" x14ac:dyDescent="0.25">
      <c r="A14" s="23" t="s">
        <v>659</v>
      </c>
      <c r="B14" s="623" t="s">
        <v>1170</v>
      </c>
      <c r="C14" s="613" t="s">
        <v>1776</v>
      </c>
      <c r="D14" s="22">
        <v>16330</v>
      </c>
      <c r="E14" s="22">
        <v>16525</v>
      </c>
      <c r="F14" s="313">
        <f t="shared" si="1"/>
        <v>195</v>
      </c>
      <c r="G14" s="297"/>
    </row>
    <row r="15" spans="1:8" ht="15" customHeight="1" thickBot="1" x14ac:dyDescent="0.25">
      <c r="A15" s="150" t="s">
        <v>660</v>
      </c>
      <c r="B15" s="623" t="s">
        <v>1171</v>
      </c>
      <c r="C15" s="637" t="s">
        <v>1991</v>
      </c>
      <c r="D15" s="22">
        <v>1285</v>
      </c>
      <c r="E15" s="22">
        <v>1505</v>
      </c>
      <c r="F15" s="313">
        <f t="shared" ref="F15" si="3">E15-D15</f>
        <v>220</v>
      </c>
      <c r="G15" s="297"/>
    </row>
    <row r="16" spans="1:8" s="119" customFormat="1" ht="21.75" customHeight="1" thickBot="1" x14ac:dyDescent="0.25">
      <c r="A16" s="142" t="s">
        <v>661</v>
      </c>
      <c r="B16" s="623" t="s">
        <v>1172</v>
      </c>
      <c r="C16" s="602" t="s">
        <v>662</v>
      </c>
      <c r="D16" s="22">
        <v>76160</v>
      </c>
      <c r="E16" s="22">
        <v>76350</v>
      </c>
      <c r="F16" s="313">
        <f t="shared" si="1"/>
        <v>190</v>
      </c>
      <c r="G16" s="136" t="s">
        <v>510</v>
      </c>
    </row>
    <row r="17" spans="1:17" ht="15" customHeight="1" thickBot="1" x14ac:dyDescent="0.25">
      <c r="A17" s="142" t="s">
        <v>663</v>
      </c>
      <c r="B17" s="629" t="s">
        <v>1173</v>
      </c>
      <c r="C17" s="599" t="s">
        <v>664</v>
      </c>
      <c r="D17" s="21">
        <v>34780</v>
      </c>
      <c r="E17" s="21">
        <v>35265</v>
      </c>
      <c r="F17" s="313">
        <f t="shared" si="1"/>
        <v>485</v>
      </c>
    </row>
    <row r="18" spans="1:17" ht="15.75" customHeight="1" thickBot="1" x14ac:dyDescent="0.25">
      <c r="A18" s="23" t="s">
        <v>665</v>
      </c>
      <c r="B18" s="623" t="s">
        <v>1174</v>
      </c>
      <c r="C18" s="607" t="s">
        <v>1777</v>
      </c>
      <c r="D18" s="22">
        <v>13905</v>
      </c>
      <c r="E18" s="22">
        <v>13935</v>
      </c>
      <c r="F18" s="313">
        <f t="shared" si="1"/>
        <v>30</v>
      </c>
      <c r="G18" s="311"/>
    </row>
    <row r="19" spans="1:17" ht="15" customHeight="1" thickBot="1" x14ac:dyDescent="0.25">
      <c r="A19" s="169" t="s">
        <v>666</v>
      </c>
      <c r="B19" s="629" t="s">
        <v>1175</v>
      </c>
      <c r="C19" s="599" t="s">
        <v>1778</v>
      </c>
      <c r="D19" s="152">
        <v>146145</v>
      </c>
      <c r="E19" s="152">
        <v>146895</v>
      </c>
      <c r="F19" s="313">
        <f t="shared" si="1"/>
        <v>750</v>
      </c>
      <c r="G19" s="113"/>
    </row>
    <row r="20" spans="1:17" ht="15" customHeight="1" thickBot="1" x14ac:dyDescent="0.25">
      <c r="A20" s="23" t="s">
        <v>667</v>
      </c>
      <c r="B20" s="623" t="s">
        <v>1176</v>
      </c>
      <c r="C20" s="600" t="s">
        <v>1779</v>
      </c>
      <c r="D20" s="25">
        <v>5850</v>
      </c>
      <c r="E20" s="25">
        <v>5865</v>
      </c>
      <c r="F20" s="313">
        <f t="shared" si="1"/>
        <v>15</v>
      </c>
      <c r="G20" s="127"/>
    </row>
    <row r="21" spans="1:17" ht="15" customHeight="1" thickBot="1" x14ac:dyDescent="0.25">
      <c r="A21" s="23" t="s">
        <v>668</v>
      </c>
      <c r="B21" s="629" t="s">
        <v>294</v>
      </c>
      <c r="C21" s="599" t="s">
        <v>1780</v>
      </c>
      <c r="D21" s="25">
        <v>10830</v>
      </c>
      <c r="E21" s="25">
        <v>10990</v>
      </c>
      <c r="F21" s="313">
        <f t="shared" si="1"/>
        <v>160</v>
      </c>
      <c r="G21" s="136" t="s">
        <v>515</v>
      </c>
    </row>
    <row r="22" spans="1:17" ht="15" customHeight="1" thickBot="1" x14ac:dyDescent="0.25">
      <c r="A22" s="161" t="s">
        <v>669</v>
      </c>
      <c r="B22" s="623" t="s">
        <v>1177</v>
      </c>
      <c r="C22" s="602" t="s">
        <v>1781</v>
      </c>
      <c r="D22" s="158">
        <v>11995</v>
      </c>
      <c r="E22" s="158">
        <v>12115</v>
      </c>
      <c r="F22" s="313">
        <f t="shared" si="1"/>
        <v>120</v>
      </c>
      <c r="G22" s="231"/>
    </row>
    <row r="23" spans="1:17" ht="15" customHeight="1" thickBot="1" x14ac:dyDescent="0.25">
      <c r="A23" s="161" t="s">
        <v>670</v>
      </c>
      <c r="B23" s="629" t="s">
        <v>1178</v>
      </c>
      <c r="C23" s="603" t="s">
        <v>987</v>
      </c>
      <c r="D23" s="176">
        <v>37150</v>
      </c>
      <c r="E23" s="176">
        <v>37325</v>
      </c>
      <c r="F23" s="313">
        <f t="shared" si="1"/>
        <v>175</v>
      </c>
      <c r="G23" s="168" t="s">
        <v>986</v>
      </c>
    </row>
    <row r="24" spans="1:17" ht="15" customHeight="1" thickBot="1" x14ac:dyDescent="0.25">
      <c r="A24" s="23" t="s">
        <v>671</v>
      </c>
      <c r="B24" s="623" t="s">
        <v>1179</v>
      </c>
      <c r="C24" s="604" t="s">
        <v>672</v>
      </c>
      <c r="D24" s="22">
        <v>50670</v>
      </c>
      <c r="E24" s="22">
        <v>50950</v>
      </c>
      <c r="F24" s="313">
        <f t="shared" si="1"/>
        <v>280</v>
      </c>
      <c r="G24" s="136" t="s">
        <v>520</v>
      </c>
    </row>
    <row r="25" spans="1:17" ht="16.5" customHeight="1" thickBot="1" x14ac:dyDescent="0.25">
      <c r="A25" s="161" t="s">
        <v>673</v>
      </c>
      <c r="B25" s="629" t="s">
        <v>1655</v>
      </c>
      <c r="C25" s="601" t="s">
        <v>1782</v>
      </c>
      <c r="D25" s="22">
        <v>11305</v>
      </c>
      <c r="E25" s="22">
        <v>11355</v>
      </c>
      <c r="F25" s="574">
        <f t="shared" si="1"/>
        <v>50</v>
      </c>
      <c r="G25" s="311"/>
    </row>
    <row r="26" spans="1:17" ht="21" customHeight="1" thickBot="1" x14ac:dyDescent="0.25">
      <c r="A26" s="150" t="s">
        <v>674</v>
      </c>
      <c r="B26" s="623" t="s">
        <v>1180</v>
      </c>
      <c r="C26" s="602" t="s">
        <v>1783</v>
      </c>
      <c r="D26" s="29">
        <v>15</v>
      </c>
      <c r="E26" s="29">
        <v>15</v>
      </c>
      <c r="F26" s="313">
        <f t="shared" si="1"/>
        <v>0</v>
      </c>
      <c r="G26" s="573" t="s">
        <v>1652</v>
      </c>
    </row>
    <row r="27" spans="1:17" ht="15" customHeight="1" thickBot="1" x14ac:dyDescent="0.25">
      <c r="A27" s="142" t="s">
        <v>675</v>
      </c>
      <c r="B27" s="629" t="s">
        <v>1181</v>
      </c>
      <c r="C27" s="601" t="s">
        <v>1784</v>
      </c>
      <c r="D27" s="22">
        <v>18425</v>
      </c>
      <c r="E27" s="22">
        <v>19730</v>
      </c>
      <c r="F27" s="575">
        <f t="shared" si="1"/>
        <v>1305</v>
      </c>
      <c r="G27" s="311"/>
    </row>
    <row r="28" spans="1:17" ht="15" customHeight="1" thickBot="1" x14ac:dyDescent="0.25">
      <c r="A28" s="142" t="s">
        <v>676</v>
      </c>
      <c r="B28" s="625" t="s">
        <v>1773</v>
      </c>
      <c r="C28" s="600" t="s">
        <v>1785</v>
      </c>
      <c r="D28" s="25">
        <v>29140</v>
      </c>
      <c r="E28" s="25">
        <v>29365</v>
      </c>
      <c r="F28" s="313">
        <f t="shared" si="1"/>
        <v>225</v>
      </c>
      <c r="G28" s="138"/>
    </row>
    <row r="29" spans="1:17" ht="15" customHeight="1" thickBot="1" x14ac:dyDescent="0.25">
      <c r="A29" s="150" t="s">
        <v>677</v>
      </c>
      <c r="B29" s="629" t="s">
        <v>1182</v>
      </c>
      <c r="C29" s="608" t="s">
        <v>1786</v>
      </c>
      <c r="D29" s="22">
        <v>30175</v>
      </c>
      <c r="E29" s="22">
        <v>30375</v>
      </c>
      <c r="F29" s="313">
        <f t="shared" si="1"/>
        <v>200</v>
      </c>
      <c r="G29" s="311"/>
    </row>
    <row r="30" spans="1:17" s="120" customFormat="1" ht="15" customHeight="1" thickBot="1" x14ac:dyDescent="0.25">
      <c r="A30" s="23" t="s">
        <v>678</v>
      </c>
      <c r="B30" s="623" t="s">
        <v>1183</v>
      </c>
      <c r="C30" s="607" t="s">
        <v>1787</v>
      </c>
      <c r="D30" s="22">
        <v>27105</v>
      </c>
      <c r="E30" s="22">
        <v>27475</v>
      </c>
      <c r="F30" s="313">
        <f t="shared" si="1"/>
        <v>370</v>
      </c>
      <c r="G30" s="311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679</v>
      </c>
      <c r="B31" s="623" t="s">
        <v>1375</v>
      </c>
      <c r="C31" s="601" t="s">
        <v>1788</v>
      </c>
      <c r="D31" s="554">
        <v>58740</v>
      </c>
      <c r="E31" s="554">
        <v>59310</v>
      </c>
      <c r="F31" s="313">
        <f t="shared" si="1"/>
        <v>570</v>
      </c>
      <c r="G31" s="491"/>
    </row>
    <row r="32" spans="1:17" ht="15" customHeight="1" thickBot="1" x14ac:dyDescent="0.25">
      <c r="A32" s="178"/>
      <c r="B32" s="630"/>
      <c r="C32" s="774" t="s">
        <v>17</v>
      </c>
      <c r="D32" s="775"/>
      <c r="E32" s="776"/>
      <c r="F32" s="680">
        <f>SUM(F7:F31)</f>
        <v>6140</v>
      </c>
      <c r="G32" s="509"/>
    </row>
    <row r="33" spans="2:6" ht="27" customHeight="1" thickBot="1" x14ac:dyDescent="0.25">
      <c r="B33" s="322" t="s">
        <v>1043</v>
      </c>
      <c r="C33" s="16">
        <f>SUM('Общ. счетчики'!G16:G17)</f>
        <v>6090</v>
      </c>
      <c r="F33" s="342"/>
    </row>
    <row r="35" spans="2:6" x14ac:dyDescent="0.2">
      <c r="D35" s="773"/>
      <c r="E35" s="773"/>
      <c r="F35" s="773"/>
    </row>
  </sheetData>
  <customSheetViews>
    <customSheetView guid="{59BB3A05-2517-4212-B4B0-766CE27362F6}" scale="120" showPageBreaks="1" fitToPage="1" printArea="1" hiddenColumns="1" state="hidden" view="pageBreakPreview">
      <selection activeCell="D23" sqref="D2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34" zoomScale="120" zoomScaleSheetLayoutView="120" workbookViewId="0">
      <selection activeCell="E24" sqref="E24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64" t="s">
        <v>650</v>
      </c>
      <c r="D1" s="777"/>
    </row>
    <row r="2" spans="1:7" x14ac:dyDescent="0.2">
      <c r="C2" s="105"/>
      <c r="D2" s="106"/>
      <c r="E2" s="737" t="s">
        <v>2010</v>
      </c>
      <c r="F2" s="737"/>
    </row>
    <row r="3" spans="1:7" ht="13.5" thickBot="1" x14ac:dyDescent="0.25">
      <c r="A3" s="121" t="s">
        <v>680</v>
      </c>
      <c r="B3" s="121"/>
      <c r="C3" s="2"/>
      <c r="F3" s="2"/>
    </row>
    <row r="4" spans="1:7" ht="13.5" customHeight="1" thickBot="1" x14ac:dyDescent="0.25">
      <c r="A4" s="769" t="s">
        <v>1126</v>
      </c>
      <c r="B4" s="767" t="s">
        <v>481</v>
      </c>
      <c r="C4" s="767" t="s">
        <v>1</v>
      </c>
      <c r="D4" s="767" t="s">
        <v>2</v>
      </c>
      <c r="E4" s="767"/>
      <c r="F4" s="767" t="s">
        <v>681</v>
      </c>
    </row>
    <row r="5" spans="1:7" ht="13.5" thickBot="1" x14ac:dyDescent="0.25">
      <c r="A5" s="783"/>
      <c r="B5" s="767"/>
      <c r="C5" s="767"/>
      <c r="D5" s="767"/>
      <c r="E5" s="767"/>
      <c r="F5" s="767"/>
    </row>
    <row r="6" spans="1:7" ht="13.5" thickBot="1" x14ac:dyDescent="0.25">
      <c r="A6" s="784"/>
      <c r="B6" s="767"/>
      <c r="C6" s="767"/>
      <c r="D6" s="110" t="s">
        <v>6</v>
      </c>
      <c r="E6" s="111" t="s">
        <v>7</v>
      </c>
      <c r="F6" s="767"/>
    </row>
    <row r="7" spans="1:7" ht="15.75" customHeight="1" thickBot="1" x14ac:dyDescent="0.25">
      <c r="A7" s="142" t="s">
        <v>682</v>
      </c>
      <c r="B7" s="627" t="s">
        <v>1128</v>
      </c>
      <c r="C7" s="599" t="s">
        <v>683</v>
      </c>
      <c r="D7" s="20">
        <v>7850</v>
      </c>
      <c r="E7" s="20">
        <v>7890</v>
      </c>
      <c r="F7" s="21">
        <f t="shared" ref="F7:F14" si="0">E7-D7</f>
        <v>40</v>
      </c>
      <c r="G7" s="136" t="s">
        <v>498</v>
      </c>
    </row>
    <row r="8" spans="1:7" ht="14.45" customHeight="1" thickBot="1" x14ac:dyDescent="0.25">
      <c r="A8" s="150" t="s">
        <v>684</v>
      </c>
      <c r="B8" s="623" t="s">
        <v>1129</v>
      </c>
      <c r="C8" s="607" t="s">
        <v>1014</v>
      </c>
      <c r="D8" s="22">
        <v>48855</v>
      </c>
      <c r="E8" s="22">
        <v>49160</v>
      </c>
      <c r="F8" s="21">
        <f t="shared" si="0"/>
        <v>305</v>
      </c>
      <c r="G8" s="378"/>
    </row>
    <row r="9" spans="1:7" ht="14.25" customHeight="1" thickBot="1" x14ac:dyDescent="0.25">
      <c r="A9" s="23" t="s">
        <v>685</v>
      </c>
      <c r="B9" s="629" t="s">
        <v>1789</v>
      </c>
      <c r="C9" s="608" t="s">
        <v>1678</v>
      </c>
      <c r="D9" s="22">
        <v>3615</v>
      </c>
      <c r="E9" s="22">
        <v>3760</v>
      </c>
      <c r="F9" s="22">
        <f t="shared" ref="F9" si="1">E9-D9</f>
        <v>145</v>
      </c>
      <c r="G9" s="521">
        <v>44076</v>
      </c>
    </row>
    <row r="10" spans="1:7" ht="14.25" customHeight="1" thickBot="1" x14ac:dyDescent="0.25">
      <c r="A10" s="161" t="s">
        <v>686</v>
      </c>
      <c r="B10" s="623" t="s">
        <v>1790</v>
      </c>
      <c r="C10" s="602" t="s">
        <v>1801</v>
      </c>
      <c r="D10" s="22">
        <v>19185</v>
      </c>
      <c r="E10" s="22">
        <v>19510</v>
      </c>
      <c r="F10" s="22">
        <f t="shared" si="0"/>
        <v>325</v>
      </c>
    </row>
    <row r="11" spans="1:7" ht="14.25" customHeight="1" thickBot="1" x14ac:dyDescent="0.25">
      <c r="A11" s="23" t="s">
        <v>687</v>
      </c>
      <c r="B11" s="629" t="s">
        <v>1791</v>
      </c>
      <c r="C11" s="599" t="s">
        <v>1802</v>
      </c>
      <c r="D11" s="22">
        <v>12295</v>
      </c>
      <c r="E11" s="22">
        <v>12410</v>
      </c>
      <c r="F11" s="22">
        <f>E11-D11</f>
        <v>115</v>
      </c>
      <c r="G11" s="351"/>
    </row>
    <row r="12" spans="1:7" ht="14.25" customHeight="1" thickBot="1" x14ac:dyDescent="0.25">
      <c r="A12" s="150" t="s">
        <v>688</v>
      </c>
      <c r="B12" s="623" t="s">
        <v>1130</v>
      </c>
      <c r="C12" s="607" t="s">
        <v>1035</v>
      </c>
      <c r="D12" s="22">
        <v>44415</v>
      </c>
      <c r="E12" s="22">
        <v>44580</v>
      </c>
      <c r="F12" s="21">
        <f t="shared" si="0"/>
        <v>165</v>
      </c>
      <c r="G12" s="568"/>
    </row>
    <row r="13" spans="1:7" ht="14.25" customHeight="1" thickBot="1" x14ac:dyDescent="0.25">
      <c r="A13" s="166" t="s">
        <v>689</v>
      </c>
      <c r="B13" s="629" t="s">
        <v>1131</v>
      </c>
      <c r="C13" s="608" t="s">
        <v>977</v>
      </c>
      <c r="D13" s="22">
        <v>16275</v>
      </c>
      <c r="E13" s="22">
        <v>16425</v>
      </c>
      <c r="F13" s="21">
        <f t="shared" si="0"/>
        <v>150</v>
      </c>
      <c r="G13" s="568"/>
    </row>
    <row r="14" spans="1:7" ht="24.75" customHeight="1" thickBot="1" x14ac:dyDescent="0.25">
      <c r="A14" s="150" t="s">
        <v>690</v>
      </c>
      <c r="B14" s="623" t="s">
        <v>1132</v>
      </c>
      <c r="C14" s="603" t="s">
        <v>978</v>
      </c>
      <c r="D14" s="22">
        <v>9075</v>
      </c>
      <c r="E14" s="22">
        <v>9110</v>
      </c>
      <c r="F14" s="21">
        <f t="shared" si="0"/>
        <v>35</v>
      </c>
      <c r="G14" s="568"/>
    </row>
    <row r="15" spans="1:7" ht="14.25" customHeight="1" thickBot="1" x14ac:dyDescent="0.25">
      <c r="A15" s="150" t="s">
        <v>691</v>
      </c>
      <c r="B15" s="629" t="s">
        <v>1133</v>
      </c>
      <c r="C15" s="599" t="s">
        <v>1803</v>
      </c>
      <c r="D15" s="22">
        <v>24100</v>
      </c>
      <c r="E15" s="22">
        <v>24405</v>
      </c>
      <c r="F15" s="22">
        <f>E15-D15</f>
        <v>305</v>
      </c>
      <c r="G15" s="351"/>
    </row>
    <row r="16" spans="1:7" ht="14.25" customHeight="1" thickBot="1" x14ac:dyDescent="0.25">
      <c r="A16" s="142" t="s">
        <v>692</v>
      </c>
      <c r="B16" s="623" t="s">
        <v>1134</v>
      </c>
      <c r="C16" s="600" t="s">
        <v>1804</v>
      </c>
      <c r="D16" s="22">
        <v>21105</v>
      </c>
      <c r="E16" s="22">
        <v>21630</v>
      </c>
      <c r="F16" s="22">
        <f>E16-D16</f>
        <v>525</v>
      </c>
      <c r="G16" s="136" t="s">
        <v>510</v>
      </c>
    </row>
    <row r="17" spans="1:9" ht="14.25" customHeight="1" thickBot="1" x14ac:dyDescent="0.25">
      <c r="A17" s="142" t="s">
        <v>693</v>
      </c>
      <c r="B17" s="629" t="s">
        <v>1135</v>
      </c>
      <c r="C17" s="608" t="s">
        <v>694</v>
      </c>
      <c r="D17" s="22">
        <v>27830</v>
      </c>
      <c r="E17" s="22">
        <v>28070</v>
      </c>
      <c r="F17" s="22">
        <f t="shared" ref="F17:F58" si="2">E17-D17</f>
        <v>240</v>
      </c>
    </row>
    <row r="18" spans="1:9" ht="14.25" customHeight="1" thickBot="1" x14ac:dyDescent="0.25">
      <c r="A18" s="161" t="s">
        <v>695</v>
      </c>
      <c r="B18" s="623" t="s">
        <v>1136</v>
      </c>
      <c r="C18" s="613" t="s">
        <v>1805</v>
      </c>
      <c r="D18" s="158">
        <v>29375</v>
      </c>
      <c r="E18" s="158">
        <v>29705</v>
      </c>
      <c r="F18" s="22">
        <f t="shared" si="2"/>
        <v>330</v>
      </c>
      <c r="G18" s="122"/>
    </row>
    <row r="19" spans="1:9" ht="14.25" customHeight="1" thickBot="1" x14ac:dyDescent="0.25">
      <c r="A19" s="170" t="s">
        <v>696</v>
      </c>
      <c r="B19" s="629" t="s">
        <v>1137</v>
      </c>
      <c r="C19" s="608" t="s">
        <v>993</v>
      </c>
      <c r="D19" s="22">
        <v>50190</v>
      </c>
      <c r="E19" s="22">
        <v>50510</v>
      </c>
      <c r="F19" s="21">
        <f t="shared" si="2"/>
        <v>320</v>
      </c>
      <c r="G19" s="378"/>
    </row>
    <row r="20" spans="1:9" ht="14.25" customHeight="1" thickBot="1" x14ac:dyDescent="0.25">
      <c r="A20" s="142" t="s">
        <v>1993</v>
      </c>
      <c r="B20" s="623" t="s">
        <v>1094</v>
      </c>
      <c r="C20" s="607" t="s">
        <v>1653</v>
      </c>
      <c r="D20" s="22">
        <v>3220</v>
      </c>
      <c r="E20" s="22">
        <v>3335</v>
      </c>
      <c r="F20" s="22">
        <f t="shared" si="2"/>
        <v>115</v>
      </c>
      <c r="G20" s="127"/>
    </row>
    <row r="21" spans="1:9" ht="14.25" customHeight="1" thickBot="1" x14ac:dyDescent="0.25">
      <c r="A21" s="161"/>
      <c r="B21" s="623" t="s">
        <v>1094</v>
      </c>
      <c r="C21" s="599" t="s">
        <v>1654</v>
      </c>
      <c r="D21" s="22">
        <v>6435</v>
      </c>
      <c r="E21" s="22">
        <v>6660</v>
      </c>
      <c r="F21" s="21">
        <f t="shared" si="2"/>
        <v>225</v>
      </c>
      <c r="G21" s="577"/>
    </row>
    <row r="22" spans="1:9" ht="14.25" customHeight="1" thickBot="1" x14ac:dyDescent="0.25">
      <c r="A22" s="23" t="s">
        <v>697</v>
      </c>
      <c r="B22" s="629" t="s">
        <v>1138</v>
      </c>
      <c r="C22" s="608" t="s">
        <v>1806</v>
      </c>
      <c r="D22" s="22">
        <v>19545</v>
      </c>
      <c r="E22" s="22">
        <v>19805</v>
      </c>
      <c r="F22" s="21">
        <f t="shared" si="2"/>
        <v>260</v>
      </c>
      <c r="G22" s="136" t="s">
        <v>1395</v>
      </c>
    </row>
    <row r="23" spans="1:9" ht="14.25" customHeight="1" thickBot="1" x14ac:dyDescent="0.25">
      <c r="A23" s="23" t="s">
        <v>698</v>
      </c>
      <c r="B23" s="623" t="s">
        <v>1139</v>
      </c>
      <c r="C23" s="602" t="s">
        <v>699</v>
      </c>
      <c r="D23" s="22">
        <v>48785</v>
      </c>
      <c r="E23" s="22">
        <v>48805</v>
      </c>
      <c r="F23" s="21">
        <f t="shared" si="2"/>
        <v>20</v>
      </c>
      <c r="G23" s="112"/>
    </row>
    <row r="24" spans="1:9" ht="14.25" customHeight="1" thickBot="1" x14ac:dyDescent="0.25">
      <c r="A24" s="161" t="s">
        <v>700</v>
      </c>
      <c r="B24" s="629" t="s">
        <v>1792</v>
      </c>
      <c r="C24" s="599" t="s">
        <v>1807</v>
      </c>
      <c r="D24" s="22">
        <v>26700</v>
      </c>
      <c r="E24" s="22">
        <v>26985</v>
      </c>
      <c r="F24" s="21">
        <f t="shared" si="2"/>
        <v>285</v>
      </c>
      <c r="G24" s="300"/>
    </row>
    <row r="25" spans="1:9" ht="14.25" customHeight="1" thickBot="1" x14ac:dyDescent="0.25">
      <c r="A25" s="150" t="s">
        <v>701</v>
      </c>
      <c r="B25" s="623" t="s">
        <v>1793</v>
      </c>
      <c r="C25" s="607" t="s">
        <v>1334</v>
      </c>
      <c r="D25" s="22">
        <v>32450</v>
      </c>
      <c r="E25" s="22">
        <v>32610</v>
      </c>
      <c r="F25" s="21">
        <f t="shared" si="2"/>
        <v>160</v>
      </c>
      <c r="G25" s="378"/>
    </row>
    <row r="26" spans="1:9" ht="14.25" customHeight="1" thickBot="1" x14ac:dyDescent="0.25">
      <c r="A26" s="23" t="s">
        <v>702</v>
      </c>
      <c r="B26" s="629" t="s">
        <v>1140</v>
      </c>
      <c r="C26" s="608" t="s">
        <v>1808</v>
      </c>
      <c r="D26" s="22">
        <v>14535</v>
      </c>
      <c r="E26" s="22">
        <v>14785</v>
      </c>
      <c r="F26" s="22">
        <f>E26-D26</f>
        <v>250</v>
      </c>
      <c r="G26" s="353"/>
    </row>
    <row r="27" spans="1:9" ht="15" customHeight="1" thickBot="1" x14ac:dyDescent="0.25">
      <c r="A27" s="23" t="s">
        <v>703</v>
      </c>
      <c r="B27" s="623" t="s">
        <v>1141</v>
      </c>
      <c r="C27" s="600" t="s">
        <v>1809</v>
      </c>
      <c r="D27" s="22">
        <v>12825</v>
      </c>
      <c r="E27" s="22">
        <v>12960</v>
      </c>
      <c r="F27" s="21">
        <f t="shared" si="2"/>
        <v>135</v>
      </c>
      <c r="G27" s="526"/>
    </row>
    <row r="28" spans="1:9" ht="14.25" customHeight="1" thickBot="1" x14ac:dyDescent="0.25">
      <c r="A28" s="150" t="s">
        <v>704</v>
      </c>
      <c r="B28" s="629" t="s">
        <v>1794</v>
      </c>
      <c r="C28" s="608" t="s">
        <v>1016</v>
      </c>
      <c r="D28" s="22">
        <v>55790</v>
      </c>
      <c r="E28" s="278">
        <v>56075</v>
      </c>
      <c r="F28" s="21">
        <f t="shared" si="2"/>
        <v>285</v>
      </c>
      <c r="G28" s="378"/>
      <c r="H28" s="118"/>
      <c r="I28" s="118"/>
    </row>
    <row r="29" spans="1:9" ht="14.25" customHeight="1" thickBot="1" x14ac:dyDescent="0.25">
      <c r="A29" s="169" t="s">
        <v>705</v>
      </c>
      <c r="B29" s="623" t="s">
        <v>1795</v>
      </c>
      <c r="C29" s="607" t="s">
        <v>938</v>
      </c>
      <c r="D29" s="278">
        <v>31565</v>
      </c>
      <c r="E29" s="278">
        <v>31860</v>
      </c>
      <c r="F29" s="22">
        <f t="shared" si="2"/>
        <v>295</v>
      </c>
      <c r="G29" s="136" t="s">
        <v>526</v>
      </c>
    </row>
    <row r="30" spans="1:9" ht="14.25" customHeight="1" thickBot="1" x14ac:dyDescent="0.25">
      <c r="A30" s="142" t="s">
        <v>706</v>
      </c>
      <c r="B30" s="629" t="s">
        <v>1142</v>
      </c>
      <c r="C30" s="601" t="s">
        <v>707</v>
      </c>
      <c r="D30" s="158">
        <v>50785</v>
      </c>
      <c r="E30" s="158">
        <v>50830</v>
      </c>
      <c r="F30" s="21">
        <f t="shared" si="2"/>
        <v>45</v>
      </c>
      <c r="G30" s="318"/>
    </row>
    <row r="31" spans="1:9" ht="14.25" customHeight="1" thickBot="1" x14ac:dyDescent="0.25">
      <c r="A31" s="23" t="s">
        <v>708</v>
      </c>
      <c r="B31" s="623" t="s">
        <v>1143</v>
      </c>
      <c r="C31" s="633" t="s">
        <v>1810</v>
      </c>
      <c r="D31" s="22">
        <v>20195</v>
      </c>
      <c r="E31" s="22">
        <v>20240</v>
      </c>
      <c r="F31" s="229">
        <f>E31-D31</f>
        <v>45</v>
      </c>
      <c r="G31" s="351"/>
    </row>
    <row r="32" spans="1:9" ht="14.25" customHeight="1" thickBot="1" x14ac:dyDescent="0.25">
      <c r="A32" s="164" t="s">
        <v>709</v>
      </c>
      <c r="B32" s="629" t="s">
        <v>1796</v>
      </c>
      <c r="C32" s="599" t="s">
        <v>1811</v>
      </c>
      <c r="D32" s="527">
        <v>26510</v>
      </c>
      <c r="E32" s="527">
        <v>26820</v>
      </c>
      <c r="F32" s="21">
        <f t="shared" si="2"/>
        <v>310</v>
      </c>
      <c r="G32" s="138"/>
    </row>
    <row r="33" spans="1:8" ht="14.25" customHeight="1" thickTop="1" thickBot="1" x14ac:dyDescent="0.25">
      <c r="A33" s="163" t="s">
        <v>710</v>
      </c>
      <c r="B33" s="623" t="s">
        <v>1144</v>
      </c>
      <c r="C33" s="607" t="s">
        <v>1003</v>
      </c>
      <c r="D33" s="155">
        <v>36985</v>
      </c>
      <c r="E33" s="155">
        <v>37135</v>
      </c>
      <c r="F33" s="21">
        <f t="shared" si="2"/>
        <v>150</v>
      </c>
    </row>
    <row r="34" spans="1:8" ht="14.25" customHeight="1" thickBot="1" x14ac:dyDescent="0.25">
      <c r="A34" s="23" t="s">
        <v>1348</v>
      </c>
      <c r="B34" s="629" t="s">
        <v>1144</v>
      </c>
      <c r="C34" s="601" t="s">
        <v>1584</v>
      </c>
      <c r="D34" s="22">
        <v>16060</v>
      </c>
      <c r="E34" s="22">
        <v>16370</v>
      </c>
      <c r="F34" s="21">
        <f t="shared" ref="F34" si="3">E34-D34</f>
        <v>310</v>
      </c>
      <c r="G34" s="136" t="s">
        <v>498</v>
      </c>
    </row>
    <row r="35" spans="1:8" ht="14.25" customHeight="1" thickBot="1" x14ac:dyDescent="0.25">
      <c r="A35" s="23" t="s">
        <v>711</v>
      </c>
      <c r="B35" s="623" t="s">
        <v>1145</v>
      </c>
      <c r="C35" s="600" t="s">
        <v>971</v>
      </c>
      <c r="D35" s="278">
        <v>11365</v>
      </c>
      <c r="E35" s="278">
        <v>11405</v>
      </c>
      <c r="F35" s="21">
        <f t="shared" si="2"/>
        <v>40</v>
      </c>
      <c r="G35" s="378"/>
    </row>
    <row r="36" spans="1:8" ht="14.25" customHeight="1" thickBot="1" x14ac:dyDescent="0.25">
      <c r="A36" s="161" t="s">
        <v>712</v>
      </c>
      <c r="B36" s="629" t="s">
        <v>1146</v>
      </c>
      <c r="C36" s="599" t="s">
        <v>1812</v>
      </c>
      <c r="D36" s="22">
        <v>43220</v>
      </c>
      <c r="E36" s="22">
        <v>43610</v>
      </c>
      <c r="F36" s="21">
        <f t="shared" si="2"/>
        <v>390</v>
      </c>
      <c r="G36" s="328"/>
    </row>
    <row r="37" spans="1:8" ht="14.25" customHeight="1" thickBot="1" x14ac:dyDescent="0.25">
      <c r="A37" s="150" t="s">
        <v>713</v>
      </c>
      <c r="B37" s="623" t="s">
        <v>1147</v>
      </c>
      <c r="C37" s="607" t="s">
        <v>998</v>
      </c>
      <c r="D37" s="22">
        <v>36700</v>
      </c>
      <c r="E37" s="22">
        <v>36915</v>
      </c>
      <c r="F37" s="21">
        <f t="shared" si="2"/>
        <v>215</v>
      </c>
      <c r="G37" s="378"/>
    </row>
    <row r="38" spans="1:8" ht="14.25" customHeight="1" thickBot="1" x14ac:dyDescent="0.25">
      <c r="A38" s="23" t="s">
        <v>714</v>
      </c>
      <c r="B38" s="629" t="s">
        <v>1797</v>
      </c>
      <c r="C38" s="601" t="s">
        <v>1813</v>
      </c>
      <c r="D38" s="22">
        <v>10055</v>
      </c>
      <c r="E38" s="22">
        <v>10285</v>
      </c>
      <c r="F38" s="22">
        <f>E38-D38</f>
        <v>230</v>
      </c>
      <c r="G38" s="351"/>
    </row>
    <row r="39" spans="1:8" ht="14.25" customHeight="1" thickBot="1" x14ac:dyDescent="0.25">
      <c r="A39" s="161" t="s">
        <v>715</v>
      </c>
      <c r="B39" s="623" t="s">
        <v>1798</v>
      </c>
      <c r="C39" s="600" t="s">
        <v>716</v>
      </c>
      <c r="D39" s="22">
        <v>41565</v>
      </c>
      <c r="E39" s="22">
        <v>41645</v>
      </c>
      <c r="F39" s="21">
        <f t="shared" si="2"/>
        <v>80</v>
      </c>
      <c r="G39" s="526"/>
    </row>
    <row r="40" spans="1:8" ht="14.25" customHeight="1" thickBot="1" x14ac:dyDescent="0.25">
      <c r="A40" s="23" t="s">
        <v>717</v>
      </c>
      <c r="B40" s="629" t="s">
        <v>1148</v>
      </c>
      <c r="C40" s="599" t="s">
        <v>718</v>
      </c>
      <c r="D40" s="22">
        <v>36105</v>
      </c>
      <c r="E40" s="22">
        <v>36255</v>
      </c>
      <c r="F40" s="21">
        <f t="shared" si="2"/>
        <v>150</v>
      </c>
      <c r="G40" s="712"/>
    </row>
    <row r="41" spans="1:8" ht="14.25" customHeight="1" thickBot="1" x14ac:dyDescent="0.25">
      <c r="A41" s="150" t="s">
        <v>719</v>
      </c>
      <c r="B41" s="623" t="s">
        <v>1149</v>
      </c>
      <c r="C41" s="607" t="s">
        <v>1814</v>
      </c>
      <c r="D41" s="22">
        <v>4225</v>
      </c>
      <c r="E41" s="22">
        <v>4230</v>
      </c>
      <c r="F41" s="21">
        <f t="shared" si="2"/>
        <v>5</v>
      </c>
      <c r="G41" s="138"/>
    </row>
    <row r="42" spans="1:8" ht="14.25" customHeight="1" thickBot="1" x14ac:dyDescent="0.25">
      <c r="A42" s="142" t="s">
        <v>720</v>
      </c>
      <c r="B42" s="629" t="s">
        <v>1150</v>
      </c>
      <c r="C42" s="601" t="s">
        <v>721</v>
      </c>
      <c r="D42" s="22">
        <v>94960</v>
      </c>
      <c r="E42" s="22">
        <v>95385</v>
      </c>
      <c r="F42" s="21">
        <f t="shared" si="2"/>
        <v>425</v>
      </c>
    </row>
    <row r="43" spans="1:8" ht="14.25" customHeight="1" thickBot="1" x14ac:dyDescent="0.25">
      <c r="A43" s="142" t="s">
        <v>722</v>
      </c>
      <c r="B43" s="623" t="s">
        <v>1693</v>
      </c>
      <c r="C43" s="599" t="s">
        <v>1960</v>
      </c>
      <c r="D43" s="22">
        <v>6155</v>
      </c>
      <c r="E43" s="22">
        <v>6430</v>
      </c>
      <c r="F43" s="22">
        <f t="shared" ref="F43" si="4">E43-D43</f>
        <v>275</v>
      </c>
      <c r="G43" s="594"/>
    </row>
    <row r="44" spans="1:8" ht="14.25" customHeight="1" thickBot="1" x14ac:dyDescent="0.25">
      <c r="A44" s="142" t="s">
        <v>723</v>
      </c>
      <c r="B44" s="623" t="s">
        <v>1799</v>
      </c>
      <c r="C44" s="599" t="s">
        <v>1998</v>
      </c>
      <c r="D44" s="22">
        <v>420</v>
      </c>
      <c r="E44" s="22">
        <v>565</v>
      </c>
      <c r="F44" s="22">
        <f t="shared" ref="F44" si="5">E44-D44</f>
        <v>145</v>
      </c>
      <c r="G44" s="594"/>
    </row>
    <row r="45" spans="1:8" ht="14.25" customHeight="1" thickBot="1" x14ac:dyDescent="0.25">
      <c r="A45" s="142" t="s">
        <v>724</v>
      </c>
      <c r="B45" s="623" t="s">
        <v>1151</v>
      </c>
      <c r="C45" s="607" t="s">
        <v>725</v>
      </c>
      <c r="D45" s="22">
        <v>84835</v>
      </c>
      <c r="E45" s="22">
        <v>85105</v>
      </c>
      <c r="F45" s="21">
        <f t="shared" si="2"/>
        <v>270</v>
      </c>
      <c r="G45" s="136" t="s">
        <v>515</v>
      </c>
    </row>
    <row r="46" spans="1:8" ht="14.25" customHeight="1" thickBot="1" x14ac:dyDescent="0.25">
      <c r="A46" s="23" t="s">
        <v>726</v>
      </c>
      <c r="B46" s="629" t="s">
        <v>1152</v>
      </c>
      <c r="C46" s="601" t="s">
        <v>1546</v>
      </c>
      <c r="D46" s="22">
        <v>7525</v>
      </c>
      <c r="E46" s="22">
        <v>7545</v>
      </c>
      <c r="F46" s="21">
        <f t="shared" ref="F46" si="6">E46-D46</f>
        <v>20</v>
      </c>
      <c r="G46" s="519"/>
      <c r="H46" s="241"/>
    </row>
    <row r="47" spans="1:8" ht="14.25" customHeight="1" thickBot="1" x14ac:dyDescent="0.25">
      <c r="A47" s="161" t="s">
        <v>727</v>
      </c>
      <c r="B47" s="623" t="s">
        <v>1153</v>
      </c>
      <c r="C47" s="608" t="s">
        <v>1815</v>
      </c>
      <c r="D47" s="22">
        <v>10055</v>
      </c>
      <c r="E47" s="22">
        <v>10165</v>
      </c>
      <c r="F47" s="21">
        <f t="shared" ref="F47" si="7">E47-D47</f>
        <v>110</v>
      </c>
      <c r="G47" s="378"/>
    </row>
    <row r="48" spans="1:8" ht="15" customHeight="1" thickBot="1" x14ac:dyDescent="0.25">
      <c r="A48" s="161" t="s">
        <v>728</v>
      </c>
      <c r="B48" s="632" t="s">
        <v>1154</v>
      </c>
      <c r="C48" s="613" t="s">
        <v>1816</v>
      </c>
      <c r="D48" s="158">
        <v>53160</v>
      </c>
      <c r="E48" s="158">
        <v>53385</v>
      </c>
      <c r="F48" s="21">
        <f t="shared" si="2"/>
        <v>225</v>
      </c>
      <c r="G48" s="136" t="s">
        <v>520</v>
      </c>
    </row>
    <row r="49" spans="1:7" ht="14.25" customHeight="1" thickBot="1" x14ac:dyDescent="0.25">
      <c r="A49" s="23" t="s">
        <v>729</v>
      </c>
      <c r="B49" s="629" t="s">
        <v>1155</v>
      </c>
      <c r="C49" s="601" t="s">
        <v>1817</v>
      </c>
      <c r="D49" s="22">
        <v>13080</v>
      </c>
      <c r="E49" s="22">
        <v>13245</v>
      </c>
      <c r="F49" s="22">
        <f>E49-D49</f>
        <v>165</v>
      </c>
      <c r="G49" s="112"/>
    </row>
    <row r="50" spans="1:7" ht="14.25" customHeight="1" thickBot="1" x14ac:dyDescent="0.25">
      <c r="A50" s="150" t="s">
        <v>730</v>
      </c>
      <c r="B50" s="623" t="s">
        <v>1156</v>
      </c>
      <c r="C50" s="600" t="s">
        <v>1018</v>
      </c>
      <c r="D50" s="22">
        <v>29880</v>
      </c>
      <c r="E50" s="22">
        <v>30125</v>
      </c>
      <c r="F50" s="21">
        <f t="shared" si="2"/>
        <v>245</v>
      </c>
      <c r="G50" s="378"/>
    </row>
    <row r="51" spans="1:7" ht="14.25" customHeight="1" thickBot="1" x14ac:dyDescent="0.25">
      <c r="A51" s="142" t="s">
        <v>731</v>
      </c>
      <c r="B51" s="629" t="s">
        <v>1157</v>
      </c>
      <c r="C51" s="599" t="s">
        <v>1818</v>
      </c>
      <c r="D51" s="22">
        <v>13300</v>
      </c>
      <c r="E51" s="22">
        <v>13530</v>
      </c>
      <c r="F51" s="22">
        <f>E51-D51</f>
        <v>230</v>
      </c>
      <c r="G51" s="353"/>
    </row>
    <row r="52" spans="1:7" ht="14.25" customHeight="1" thickBot="1" x14ac:dyDescent="0.25">
      <c r="A52" s="142" t="s">
        <v>732</v>
      </c>
      <c r="B52" s="623" t="s">
        <v>1158</v>
      </c>
      <c r="C52" s="608" t="s">
        <v>1819</v>
      </c>
      <c r="D52" s="22">
        <v>8825</v>
      </c>
      <c r="E52" s="22">
        <v>8925</v>
      </c>
      <c r="F52" s="22">
        <f>E52-D52</f>
        <v>100</v>
      </c>
      <c r="G52" s="136" t="s">
        <v>526</v>
      </c>
    </row>
    <row r="53" spans="1:7" ht="15" customHeight="1" thickBot="1" x14ac:dyDescent="0.25">
      <c r="A53" s="161" t="s">
        <v>733</v>
      </c>
      <c r="B53" s="629" t="s">
        <v>1159</v>
      </c>
      <c r="C53" s="601" t="s">
        <v>968</v>
      </c>
      <c r="D53" s="29">
        <v>18345</v>
      </c>
      <c r="E53" s="29">
        <v>18480</v>
      </c>
      <c r="F53" s="21">
        <f t="shared" si="2"/>
        <v>135</v>
      </c>
      <c r="G53" s="378"/>
    </row>
    <row r="54" spans="1:7" ht="14.25" customHeight="1" thickBot="1" x14ac:dyDescent="0.25">
      <c r="A54" s="142" t="s">
        <v>734</v>
      </c>
      <c r="B54" s="623" t="s">
        <v>1160</v>
      </c>
      <c r="C54" s="599" t="s">
        <v>1820</v>
      </c>
      <c r="D54" s="29">
        <v>5355</v>
      </c>
      <c r="E54" s="29">
        <v>5420</v>
      </c>
      <c r="F54" s="22">
        <f>E54-D54</f>
        <v>65</v>
      </c>
      <c r="G54" s="351"/>
    </row>
    <row r="55" spans="1:7" ht="14.25" customHeight="1" thickBot="1" x14ac:dyDescent="0.25">
      <c r="A55" s="161" t="s">
        <v>286</v>
      </c>
      <c r="B55" s="629" t="s">
        <v>1800</v>
      </c>
      <c r="C55" s="601" t="s">
        <v>735</v>
      </c>
      <c r="D55" s="158">
        <v>50575</v>
      </c>
      <c r="E55" s="158">
        <v>50860</v>
      </c>
      <c r="F55" s="21">
        <f t="shared" si="2"/>
        <v>285</v>
      </c>
      <c r="G55" s="223"/>
    </row>
    <row r="56" spans="1:7" ht="15.75" customHeight="1" thickBot="1" x14ac:dyDescent="0.25">
      <c r="A56" s="23" t="s">
        <v>736</v>
      </c>
      <c r="B56" s="623" t="s">
        <v>1163</v>
      </c>
      <c r="C56" s="608" t="s">
        <v>1821</v>
      </c>
      <c r="D56" s="22">
        <v>42320</v>
      </c>
      <c r="E56" s="22">
        <v>43235</v>
      </c>
      <c r="F56" s="21">
        <f t="shared" si="2"/>
        <v>915</v>
      </c>
      <c r="G56" s="328"/>
    </row>
    <row r="57" spans="1:7" ht="14.25" customHeight="1" thickBot="1" x14ac:dyDescent="0.25">
      <c r="A57" s="161" t="s">
        <v>737</v>
      </c>
      <c r="B57" s="629" t="s">
        <v>1161</v>
      </c>
      <c r="C57" s="599" t="s">
        <v>1822</v>
      </c>
      <c r="D57" s="22">
        <v>4940</v>
      </c>
      <c r="E57" s="22">
        <v>5015</v>
      </c>
      <c r="F57" s="21">
        <f t="shared" ref="F57" si="8">E57-D57</f>
        <v>75</v>
      </c>
      <c r="G57" s="358"/>
    </row>
    <row r="58" spans="1:7" ht="15.75" customHeight="1" thickBot="1" x14ac:dyDescent="0.25">
      <c r="A58" s="150" t="s">
        <v>738</v>
      </c>
      <c r="B58" s="623" t="s">
        <v>1161</v>
      </c>
      <c r="C58" s="604" t="s">
        <v>1823</v>
      </c>
      <c r="D58" s="22">
        <v>26615</v>
      </c>
      <c r="E58" s="22">
        <v>26850</v>
      </c>
      <c r="F58" s="21">
        <f t="shared" si="2"/>
        <v>235</v>
      </c>
      <c r="G58" s="328"/>
    </row>
    <row r="59" spans="1:7" ht="14.25" customHeight="1" thickBot="1" x14ac:dyDescent="0.25">
      <c r="A59" s="161" t="s">
        <v>739</v>
      </c>
      <c r="B59" s="623" t="s">
        <v>1162</v>
      </c>
      <c r="C59" s="599" t="s">
        <v>1488</v>
      </c>
      <c r="D59" s="158">
        <v>11220</v>
      </c>
      <c r="E59" s="158">
        <v>11390</v>
      </c>
      <c r="F59" s="21">
        <f t="shared" ref="F59" si="9">E59-D59</f>
        <v>170</v>
      </c>
      <c r="G59" s="10"/>
    </row>
    <row r="60" spans="1:7" ht="21.75" customHeight="1" thickBot="1" x14ac:dyDescent="0.25">
      <c r="A60" s="779" t="s">
        <v>16</v>
      </c>
      <c r="B60" s="780"/>
      <c r="C60" s="780"/>
      <c r="D60" s="781"/>
      <c r="E60" s="782"/>
      <c r="F60" s="503">
        <f>SUM(F7:F59)</f>
        <v>11090</v>
      </c>
      <c r="G60" s="522"/>
    </row>
    <row r="61" spans="1:7" ht="24" customHeight="1" thickBot="1" x14ac:dyDescent="0.25">
      <c r="A61" s="504"/>
      <c r="B61" s="505"/>
      <c r="C61" s="774" t="s">
        <v>1043</v>
      </c>
      <c r="D61" s="775"/>
      <c r="E61" s="776"/>
      <c r="F61" s="349">
        <f>SUM('Общ. счетчики'!G22:G23)</f>
        <v>11480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34">
      <selection activeCell="E24" sqref="E24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56" zoomScale="120" zoomScaleSheetLayoutView="120" workbookViewId="0">
      <selection activeCell="G164" sqref="G164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64" t="s">
        <v>495</v>
      </c>
      <c r="D1" s="765"/>
      <c r="E1" s="765"/>
    </row>
    <row r="2" spans="1:8" ht="13.5" thickBot="1" x14ac:dyDescent="0.25">
      <c r="A2" s="1" t="s">
        <v>740</v>
      </c>
      <c r="B2" s="1"/>
      <c r="C2" s="1"/>
      <c r="E2" s="790" t="s">
        <v>2010</v>
      </c>
      <c r="F2" s="790"/>
    </row>
    <row r="3" spans="1:8" ht="13.5" customHeight="1" thickBot="1" x14ac:dyDescent="0.25">
      <c r="A3" s="769" t="s">
        <v>1126</v>
      </c>
      <c r="B3" s="767" t="s">
        <v>481</v>
      </c>
      <c r="C3" s="767" t="s">
        <v>1</v>
      </c>
      <c r="D3" s="767" t="s">
        <v>2</v>
      </c>
      <c r="E3" s="767"/>
      <c r="F3" s="767" t="s">
        <v>5</v>
      </c>
    </row>
    <row r="4" spans="1:8" ht="13.5" thickBot="1" x14ac:dyDescent="0.25">
      <c r="A4" s="770"/>
      <c r="B4" s="767"/>
      <c r="C4" s="767"/>
      <c r="D4" s="767"/>
      <c r="E4" s="767"/>
      <c r="F4" s="767"/>
    </row>
    <row r="5" spans="1:8" ht="13.5" thickBot="1" x14ac:dyDescent="0.25">
      <c r="A5" s="771"/>
      <c r="B5" s="767"/>
      <c r="C5" s="767"/>
      <c r="D5" s="110" t="s">
        <v>6</v>
      </c>
      <c r="E5" s="111" t="s">
        <v>7</v>
      </c>
      <c r="F5" s="767"/>
    </row>
    <row r="6" spans="1:8" ht="15" customHeight="1" thickBot="1" x14ac:dyDescent="0.25">
      <c r="A6" s="173" t="s">
        <v>741</v>
      </c>
      <c r="B6" s="623" t="s">
        <v>1184</v>
      </c>
      <c r="C6" s="634" t="s">
        <v>1831</v>
      </c>
      <c r="D6" s="152">
        <v>12740</v>
      </c>
      <c r="E6" s="152">
        <v>12845</v>
      </c>
      <c r="F6" s="152">
        <f>E6-D6</f>
        <v>105</v>
      </c>
      <c r="G6" s="284"/>
    </row>
    <row r="7" spans="1:8" ht="15" customHeight="1" thickBot="1" x14ac:dyDescent="0.25">
      <c r="A7" s="23" t="s">
        <v>742</v>
      </c>
      <c r="B7" s="629" t="s">
        <v>1185</v>
      </c>
      <c r="C7" s="616" t="s">
        <v>1487</v>
      </c>
      <c r="D7" s="174">
        <v>5160</v>
      </c>
      <c r="E7" s="174">
        <v>5205</v>
      </c>
      <c r="F7" s="152">
        <f>E7-D7</f>
        <v>45</v>
      </c>
      <c r="G7" s="285"/>
    </row>
    <row r="8" spans="1:8" ht="15" customHeight="1" thickBot="1" x14ac:dyDescent="0.25">
      <c r="A8" s="23" t="s">
        <v>743</v>
      </c>
      <c r="B8" s="623" t="s">
        <v>1976</v>
      </c>
      <c r="C8" s="633" t="s">
        <v>1832</v>
      </c>
      <c r="D8" s="174">
        <v>11415</v>
      </c>
      <c r="E8" s="174">
        <v>11470</v>
      </c>
      <c r="F8" s="152">
        <f>E8-D8</f>
        <v>55</v>
      </c>
    </row>
    <row r="9" spans="1:8" ht="15" customHeight="1" thickBot="1" x14ac:dyDescent="0.25">
      <c r="A9" s="525" t="s">
        <v>744</v>
      </c>
      <c r="B9" s="629" t="s">
        <v>233</v>
      </c>
      <c r="C9" s="635" t="s">
        <v>1578</v>
      </c>
      <c r="D9" s="174">
        <v>8290</v>
      </c>
      <c r="E9" s="174">
        <v>8520</v>
      </c>
      <c r="F9" s="152">
        <f>E9-D9</f>
        <v>230</v>
      </c>
      <c r="G9" s="521"/>
    </row>
    <row r="10" spans="1:8" ht="15" customHeight="1" thickBot="1" x14ac:dyDescent="0.25">
      <c r="A10" s="161" t="s">
        <v>745</v>
      </c>
      <c r="B10" s="623" t="s">
        <v>1186</v>
      </c>
      <c r="C10" s="633" t="s">
        <v>1833</v>
      </c>
      <c r="D10" s="152">
        <v>17500</v>
      </c>
      <c r="E10" s="152">
        <v>17725</v>
      </c>
      <c r="F10" s="152">
        <f t="shared" ref="F10:F34" si="0">E10-D10</f>
        <v>225</v>
      </c>
      <c r="G10" s="297"/>
    </row>
    <row r="11" spans="1:8" ht="15" customHeight="1" thickBot="1" x14ac:dyDescent="0.25">
      <c r="A11" s="150" t="s">
        <v>746</v>
      </c>
      <c r="B11" s="629" t="s">
        <v>1187</v>
      </c>
      <c r="C11" s="616" t="s">
        <v>1834</v>
      </c>
      <c r="D11" s="174">
        <v>45090</v>
      </c>
      <c r="E11" s="174">
        <v>45145</v>
      </c>
      <c r="F11" s="152">
        <f t="shared" si="0"/>
        <v>55</v>
      </c>
      <c r="G11" s="297"/>
    </row>
    <row r="12" spans="1:8" ht="15" customHeight="1" thickBot="1" x14ac:dyDescent="0.25">
      <c r="A12" s="23" t="s">
        <v>747</v>
      </c>
      <c r="B12" s="623" t="s">
        <v>1188</v>
      </c>
      <c r="C12" s="636" t="s">
        <v>1583</v>
      </c>
      <c r="D12" s="174">
        <v>16810</v>
      </c>
      <c r="E12" s="174">
        <v>17155</v>
      </c>
      <c r="F12" s="152">
        <f t="shared" ref="F12" si="1">E12-D12</f>
        <v>345</v>
      </c>
      <c r="G12" s="521"/>
    </row>
    <row r="13" spans="1:8" ht="15" customHeight="1" thickBot="1" x14ac:dyDescent="0.25">
      <c r="A13" s="23" t="s">
        <v>748</v>
      </c>
      <c r="B13" s="629" t="s">
        <v>1189</v>
      </c>
      <c r="C13" s="635" t="s">
        <v>1835</v>
      </c>
      <c r="D13" s="174">
        <v>12610</v>
      </c>
      <c r="E13" s="174">
        <v>12715</v>
      </c>
      <c r="F13" s="152">
        <f t="shared" si="0"/>
        <v>105</v>
      </c>
    </row>
    <row r="14" spans="1:8" ht="15" customHeight="1" thickBot="1" x14ac:dyDescent="0.25">
      <c r="A14" s="150" t="s">
        <v>749</v>
      </c>
      <c r="B14" s="623" t="s">
        <v>1190</v>
      </c>
      <c r="C14" s="600" t="s">
        <v>945</v>
      </c>
      <c r="D14" s="152">
        <v>68550</v>
      </c>
      <c r="E14" s="152">
        <v>68785</v>
      </c>
      <c r="F14" s="152">
        <f t="shared" si="0"/>
        <v>235</v>
      </c>
    </row>
    <row r="15" spans="1:8" ht="15" customHeight="1" thickBot="1" x14ac:dyDescent="0.25">
      <c r="A15" s="175" t="s">
        <v>750</v>
      </c>
      <c r="B15" s="629" t="s">
        <v>1824</v>
      </c>
      <c r="C15" s="599" t="s">
        <v>1836</v>
      </c>
      <c r="D15" s="152">
        <v>19570</v>
      </c>
      <c r="E15" s="152">
        <v>19760</v>
      </c>
      <c r="F15" s="152">
        <f t="shared" si="0"/>
        <v>190</v>
      </c>
      <c r="G15" s="350">
        <v>160</v>
      </c>
      <c r="H15" s="140"/>
    </row>
    <row r="16" spans="1:8" ht="15" customHeight="1" thickBot="1" x14ac:dyDescent="0.25">
      <c r="A16" s="150" t="s">
        <v>751</v>
      </c>
      <c r="B16" s="623" t="s">
        <v>1191</v>
      </c>
      <c r="C16" s="636" t="s">
        <v>1634</v>
      </c>
      <c r="D16" s="152">
        <v>5315</v>
      </c>
      <c r="E16" s="152">
        <v>5475</v>
      </c>
      <c r="F16" s="152">
        <f t="shared" ref="F16" si="2">E16-D16</f>
        <v>160</v>
      </c>
      <c r="G16" s="127"/>
    </row>
    <row r="17" spans="1:15" ht="15" customHeight="1" thickBot="1" x14ac:dyDescent="0.25">
      <c r="A17" s="23" t="s">
        <v>752</v>
      </c>
      <c r="B17" s="629" t="s">
        <v>1192</v>
      </c>
      <c r="C17" s="635" t="s">
        <v>946</v>
      </c>
      <c r="D17" s="152">
        <v>31830</v>
      </c>
      <c r="E17" s="152">
        <v>32065</v>
      </c>
      <c r="F17" s="152">
        <f t="shared" si="0"/>
        <v>235</v>
      </c>
      <c r="G17" s="241"/>
    </row>
    <row r="18" spans="1:15" ht="15" customHeight="1" thickBot="1" x14ac:dyDescent="0.25">
      <c r="A18" s="150" t="s">
        <v>753</v>
      </c>
      <c r="B18" s="623" t="s">
        <v>1193</v>
      </c>
      <c r="C18" s="636" t="s">
        <v>1612</v>
      </c>
      <c r="D18" s="152">
        <v>16085</v>
      </c>
      <c r="E18" s="152">
        <v>16330</v>
      </c>
      <c r="F18" s="152">
        <f t="shared" ref="F18" si="3">E18-D18</f>
        <v>245</v>
      </c>
    </row>
    <row r="19" spans="1:15" ht="15" customHeight="1" thickBot="1" x14ac:dyDescent="0.25">
      <c r="A19" s="150" t="s">
        <v>754</v>
      </c>
      <c r="B19" s="629" t="s">
        <v>1194</v>
      </c>
      <c r="C19" s="635" t="s">
        <v>1675</v>
      </c>
      <c r="D19" s="152">
        <v>10275</v>
      </c>
      <c r="E19" s="152">
        <v>10640</v>
      </c>
      <c r="F19" s="152">
        <f t="shared" ref="F19" si="4">E19-D19</f>
        <v>365</v>
      </c>
      <c r="G19" s="578"/>
    </row>
    <row r="20" spans="1:15" ht="15" customHeight="1" thickBot="1" x14ac:dyDescent="0.25">
      <c r="A20" s="23" t="s">
        <v>755</v>
      </c>
      <c r="B20" s="623" t="s">
        <v>1195</v>
      </c>
      <c r="C20" s="636" t="s">
        <v>1743</v>
      </c>
      <c r="D20" s="152">
        <v>49315</v>
      </c>
      <c r="E20" s="152">
        <v>49845</v>
      </c>
      <c r="F20" s="152">
        <f t="shared" si="0"/>
        <v>530</v>
      </c>
      <c r="G20" s="185"/>
    </row>
    <row r="21" spans="1:15" ht="15" customHeight="1" thickBot="1" x14ac:dyDescent="0.25">
      <c r="A21" s="150" t="s">
        <v>756</v>
      </c>
      <c r="B21" s="629" t="s">
        <v>1196</v>
      </c>
      <c r="C21" s="635" t="s">
        <v>947</v>
      </c>
      <c r="D21" s="152">
        <v>68300</v>
      </c>
      <c r="E21" s="152">
        <v>68745</v>
      </c>
      <c r="F21" s="152">
        <f t="shared" si="0"/>
        <v>445</v>
      </c>
      <c r="G21" s="33"/>
    </row>
    <row r="22" spans="1:15" ht="15" customHeight="1" thickBot="1" x14ac:dyDescent="0.25">
      <c r="A22" s="150" t="s">
        <v>757</v>
      </c>
      <c r="B22" s="623" t="s">
        <v>1197</v>
      </c>
      <c r="C22" s="636" t="s">
        <v>1837</v>
      </c>
      <c r="D22" s="152">
        <v>49285</v>
      </c>
      <c r="E22" s="152">
        <v>49725</v>
      </c>
      <c r="F22" s="152">
        <f t="shared" si="0"/>
        <v>440</v>
      </c>
      <c r="G22" s="33"/>
    </row>
    <row r="23" spans="1:15" ht="15" customHeight="1" thickBot="1" x14ac:dyDescent="0.25">
      <c r="A23" s="150" t="s">
        <v>758</v>
      </c>
      <c r="B23" s="629" t="s">
        <v>1198</v>
      </c>
      <c r="C23" s="635" t="s">
        <v>1838</v>
      </c>
      <c r="D23" s="152">
        <v>10040</v>
      </c>
      <c r="E23" s="152">
        <v>10230</v>
      </c>
      <c r="F23" s="152">
        <f t="shared" si="0"/>
        <v>190</v>
      </c>
      <c r="G23" s="33"/>
    </row>
    <row r="24" spans="1:15" ht="15" customHeight="1" thickBot="1" x14ac:dyDescent="0.25">
      <c r="A24" s="150" t="s">
        <v>1566</v>
      </c>
      <c r="B24" s="623" t="s">
        <v>1199</v>
      </c>
      <c r="C24" s="636" t="s">
        <v>1554</v>
      </c>
      <c r="D24" s="152">
        <v>6860</v>
      </c>
      <c r="E24" s="152">
        <v>6940</v>
      </c>
      <c r="F24" s="152">
        <f t="shared" ref="F24" si="5">E24-D24</f>
        <v>80</v>
      </c>
      <c r="G24" s="127"/>
    </row>
    <row r="25" spans="1:15" ht="15" customHeight="1" thickBot="1" x14ac:dyDescent="0.25">
      <c r="A25" s="150" t="s">
        <v>759</v>
      </c>
      <c r="B25" s="629" t="s">
        <v>1200</v>
      </c>
      <c r="C25" s="616" t="s">
        <v>1839</v>
      </c>
      <c r="D25" s="152">
        <v>14405</v>
      </c>
      <c r="E25" s="152">
        <v>14430</v>
      </c>
      <c r="F25" s="152">
        <f t="shared" si="0"/>
        <v>25</v>
      </c>
      <c r="G25" s="183" t="s">
        <v>949</v>
      </c>
    </row>
    <row r="26" spans="1:15" ht="15" customHeight="1" thickBot="1" x14ac:dyDescent="0.25">
      <c r="A26" s="23" t="s">
        <v>760</v>
      </c>
      <c r="B26" s="623" t="s">
        <v>1201</v>
      </c>
      <c r="C26" s="617" t="s">
        <v>1400</v>
      </c>
      <c r="D26" s="152">
        <v>8370</v>
      </c>
      <c r="E26" s="152">
        <v>8450</v>
      </c>
      <c r="F26" s="152">
        <f>E26-D26</f>
        <v>80</v>
      </c>
      <c r="G26" s="354"/>
    </row>
    <row r="27" spans="1:15" ht="15" customHeight="1" thickBot="1" x14ac:dyDescent="0.25">
      <c r="A27" s="150" t="s">
        <v>761</v>
      </c>
      <c r="B27" s="642" t="s">
        <v>1696</v>
      </c>
      <c r="C27" s="703" t="s">
        <v>1994</v>
      </c>
      <c r="D27" s="152">
        <v>1405</v>
      </c>
      <c r="E27" s="152">
        <v>1800</v>
      </c>
      <c r="F27" s="152">
        <f t="shared" ref="F27" si="6">E27-D27</f>
        <v>395</v>
      </c>
      <c r="G27" s="179"/>
      <c r="O27" s="668"/>
    </row>
    <row r="28" spans="1:15" ht="15" customHeight="1" thickBot="1" x14ac:dyDescent="0.25">
      <c r="A28" s="23" t="s">
        <v>762</v>
      </c>
      <c r="B28" s="702" t="s">
        <v>1202</v>
      </c>
      <c r="C28" s="604" t="s">
        <v>1529</v>
      </c>
      <c r="D28" s="152">
        <v>4810</v>
      </c>
      <c r="E28" s="152">
        <v>5045</v>
      </c>
      <c r="F28" s="152">
        <f t="shared" ref="F28" si="7">E28-D28</f>
        <v>235</v>
      </c>
      <c r="G28" s="144" t="s">
        <v>1528</v>
      </c>
    </row>
    <row r="29" spans="1:15" ht="15" customHeight="1" thickBot="1" x14ac:dyDescent="0.25">
      <c r="A29" s="150" t="s">
        <v>763</v>
      </c>
      <c r="B29" s="629" t="s">
        <v>1825</v>
      </c>
      <c r="C29" s="616" t="s">
        <v>1640</v>
      </c>
      <c r="D29" s="22">
        <v>17675</v>
      </c>
      <c r="E29" s="22">
        <v>18085</v>
      </c>
      <c r="F29" s="152">
        <f t="shared" ref="F29" si="8">E29-D29</f>
        <v>410</v>
      </c>
      <c r="G29" s="179" t="s">
        <v>1641</v>
      </c>
    </row>
    <row r="30" spans="1:15" ht="15" customHeight="1" thickBot="1" x14ac:dyDescent="0.25">
      <c r="A30" s="150" t="s">
        <v>764</v>
      </c>
      <c r="B30" s="623" t="s">
        <v>1203</v>
      </c>
      <c r="C30" s="617" t="s">
        <v>1006</v>
      </c>
      <c r="D30" s="22">
        <v>59160</v>
      </c>
      <c r="E30" s="22">
        <v>59355</v>
      </c>
      <c r="F30" s="152">
        <f t="shared" si="0"/>
        <v>195</v>
      </c>
      <c r="G30" s="144" t="s">
        <v>1005</v>
      </c>
    </row>
    <row r="31" spans="1:15" ht="15" customHeight="1" thickBot="1" x14ac:dyDescent="0.25">
      <c r="A31" s="150" t="s">
        <v>765</v>
      </c>
      <c r="B31" s="629" t="s">
        <v>1270</v>
      </c>
      <c r="C31" s="603" t="s">
        <v>1474</v>
      </c>
      <c r="D31" s="22">
        <v>17835</v>
      </c>
      <c r="E31" s="22">
        <v>18075</v>
      </c>
      <c r="F31" s="152">
        <f t="shared" ref="F31" si="9">E31-D31</f>
        <v>240</v>
      </c>
      <c r="G31" s="181"/>
    </row>
    <row r="32" spans="1:15" ht="15" customHeight="1" thickBot="1" x14ac:dyDescent="0.25">
      <c r="A32" s="23" t="s">
        <v>766</v>
      </c>
      <c r="B32" s="623" t="s">
        <v>1204</v>
      </c>
      <c r="C32" s="617" t="s">
        <v>1840</v>
      </c>
      <c r="D32" s="152">
        <v>17630</v>
      </c>
      <c r="E32" s="152">
        <v>17785</v>
      </c>
      <c r="F32" s="152">
        <f t="shared" si="0"/>
        <v>155</v>
      </c>
      <c r="G32" s="140"/>
    </row>
    <row r="33" spans="1:7" ht="15" customHeight="1" thickBot="1" x14ac:dyDescent="0.25">
      <c r="A33" s="175" t="s">
        <v>767</v>
      </c>
      <c r="B33" s="629" t="s">
        <v>1205</v>
      </c>
      <c r="C33" s="616" t="s">
        <v>1041</v>
      </c>
      <c r="D33" s="152">
        <v>53990</v>
      </c>
      <c r="E33" s="152">
        <v>54125</v>
      </c>
      <c r="F33" s="152">
        <f t="shared" si="0"/>
        <v>135</v>
      </c>
      <c r="G33" s="183" t="s">
        <v>949</v>
      </c>
    </row>
    <row r="34" spans="1:7" ht="15" customHeight="1" thickBot="1" x14ac:dyDescent="0.25">
      <c r="A34" s="23" t="s">
        <v>768</v>
      </c>
      <c r="B34" s="623" t="s">
        <v>1361</v>
      </c>
      <c r="C34" s="607" t="s">
        <v>1658</v>
      </c>
      <c r="D34" s="22">
        <v>12525</v>
      </c>
      <c r="E34" s="22">
        <v>12625</v>
      </c>
      <c r="F34" s="152">
        <f t="shared" si="0"/>
        <v>100</v>
      </c>
      <c r="G34" s="325"/>
    </row>
    <row r="35" spans="1:7" ht="15" customHeight="1" thickBot="1" x14ac:dyDescent="0.25">
      <c r="A35" s="150" t="s">
        <v>769</v>
      </c>
      <c r="B35" s="629" t="s">
        <v>1826</v>
      </c>
      <c r="C35" s="616" t="s">
        <v>1841</v>
      </c>
      <c r="D35" s="22">
        <v>9925</v>
      </c>
      <c r="E35" s="22">
        <v>9990</v>
      </c>
      <c r="F35" s="152">
        <f>E35-D35</f>
        <v>65</v>
      </c>
      <c r="G35" s="181"/>
    </row>
    <row r="36" spans="1:7" ht="15" customHeight="1" thickBot="1" x14ac:dyDescent="0.25">
      <c r="A36" s="23" t="s">
        <v>770</v>
      </c>
      <c r="B36" s="623" t="s">
        <v>1206</v>
      </c>
      <c r="C36" s="617" t="s">
        <v>1042</v>
      </c>
      <c r="D36" s="22">
        <v>66940</v>
      </c>
      <c r="E36" s="22">
        <v>67235</v>
      </c>
      <c r="F36" s="152">
        <f t="shared" ref="F36:F50" si="10">E36-D36</f>
        <v>295</v>
      </c>
      <c r="G36" s="184"/>
    </row>
    <row r="37" spans="1:7" ht="15" customHeight="1" thickBot="1" x14ac:dyDescent="0.25">
      <c r="A37" s="150" t="s">
        <v>771</v>
      </c>
      <c r="B37" s="629" t="s">
        <v>1207</v>
      </c>
      <c r="C37" s="616" t="s">
        <v>1842</v>
      </c>
      <c r="D37" s="22">
        <v>24770</v>
      </c>
      <c r="E37" s="22">
        <v>24995</v>
      </c>
      <c r="F37" s="152">
        <f t="shared" si="10"/>
        <v>225</v>
      </c>
      <c r="G37" s="232"/>
    </row>
    <row r="38" spans="1:7" ht="15" customHeight="1" thickBot="1" x14ac:dyDescent="0.25">
      <c r="A38" s="23" t="s">
        <v>772</v>
      </c>
      <c r="B38" s="623" t="s">
        <v>1208</v>
      </c>
      <c r="C38" s="617" t="s">
        <v>773</v>
      </c>
      <c r="D38" s="22">
        <v>88315</v>
      </c>
      <c r="E38" s="22">
        <v>88630</v>
      </c>
      <c r="F38" s="152">
        <f t="shared" si="10"/>
        <v>315</v>
      </c>
      <c r="G38" s="181"/>
    </row>
    <row r="39" spans="1:7" ht="15" customHeight="1" thickBot="1" x14ac:dyDescent="0.25">
      <c r="A39" s="150" t="s">
        <v>774</v>
      </c>
      <c r="B39" s="629" t="s">
        <v>1209</v>
      </c>
      <c r="C39" s="635" t="s">
        <v>1635</v>
      </c>
      <c r="D39" s="152">
        <v>10555</v>
      </c>
      <c r="E39" s="152">
        <v>10785</v>
      </c>
      <c r="F39" s="152">
        <f t="shared" ref="F39" si="11">E39-D39</f>
        <v>230</v>
      </c>
      <c r="G39" s="179"/>
    </row>
    <row r="40" spans="1:7" ht="13.5" customHeight="1" thickBot="1" x14ac:dyDescent="0.25">
      <c r="A40" s="23" t="s">
        <v>775</v>
      </c>
      <c r="B40" s="623" t="s">
        <v>1210</v>
      </c>
      <c r="C40" s="610" t="s">
        <v>776</v>
      </c>
      <c r="D40" s="152">
        <v>62970</v>
      </c>
      <c r="E40" s="152">
        <v>63145</v>
      </c>
      <c r="F40" s="152">
        <f t="shared" si="10"/>
        <v>175</v>
      </c>
      <c r="G40" s="181"/>
    </row>
    <row r="41" spans="1:7" ht="14.25" customHeight="1" thickBot="1" x14ac:dyDescent="0.25">
      <c r="A41" s="150" t="s">
        <v>777</v>
      </c>
      <c r="B41" s="639" t="s">
        <v>1211</v>
      </c>
      <c r="C41" s="611" t="s">
        <v>1843</v>
      </c>
      <c r="D41" s="152">
        <v>17050</v>
      </c>
      <c r="E41" s="152">
        <v>17270</v>
      </c>
      <c r="F41" s="152">
        <f>E41-D41</f>
        <v>220</v>
      </c>
      <c r="G41" s="181"/>
    </row>
    <row r="42" spans="1:7" ht="15" customHeight="1" thickBot="1" x14ac:dyDescent="0.25">
      <c r="A42" s="156" t="s">
        <v>778</v>
      </c>
      <c r="B42" s="623" t="s">
        <v>1212</v>
      </c>
      <c r="C42" s="610" t="s">
        <v>1844</v>
      </c>
      <c r="D42" s="152">
        <v>104940</v>
      </c>
      <c r="E42" s="152">
        <v>105250</v>
      </c>
      <c r="F42" s="152">
        <f t="shared" si="10"/>
        <v>310</v>
      </c>
      <c r="G42" s="182" t="s">
        <v>779</v>
      </c>
    </row>
    <row r="43" spans="1:7" ht="15" customHeight="1" thickBot="1" x14ac:dyDescent="0.25">
      <c r="A43" s="150" t="s">
        <v>780</v>
      </c>
      <c r="B43" s="629" t="s">
        <v>1213</v>
      </c>
      <c r="C43" s="611" t="s">
        <v>1479</v>
      </c>
      <c r="D43" s="152">
        <v>12270</v>
      </c>
      <c r="E43" s="152">
        <v>12520</v>
      </c>
      <c r="F43" s="152">
        <f t="shared" ref="F43" si="12">E43-D43</f>
        <v>250</v>
      </c>
      <c r="G43" s="181"/>
    </row>
    <row r="44" spans="1:7" ht="15" customHeight="1" thickBot="1" x14ac:dyDescent="0.25">
      <c r="A44" s="150" t="s">
        <v>781</v>
      </c>
      <c r="B44" s="623" t="s">
        <v>1827</v>
      </c>
      <c r="C44" s="617" t="s">
        <v>1007</v>
      </c>
      <c r="D44" s="22">
        <v>23005</v>
      </c>
      <c r="E44" s="22">
        <v>23290</v>
      </c>
      <c r="F44" s="152">
        <f t="shared" si="10"/>
        <v>285</v>
      </c>
      <c r="G44" s="144" t="s">
        <v>1005</v>
      </c>
    </row>
    <row r="45" spans="1:7" ht="15" customHeight="1" thickBot="1" x14ac:dyDescent="0.25">
      <c r="A45" s="150" t="s">
        <v>782</v>
      </c>
      <c r="B45" s="629" t="s">
        <v>1214</v>
      </c>
      <c r="C45" s="635" t="s">
        <v>1657</v>
      </c>
      <c r="D45" s="152">
        <v>18545</v>
      </c>
      <c r="E45" s="152">
        <v>18680</v>
      </c>
      <c r="F45" s="152">
        <f t="shared" si="10"/>
        <v>135</v>
      </c>
      <c r="G45" s="311"/>
    </row>
    <row r="46" spans="1:7" ht="15" customHeight="1" thickBot="1" x14ac:dyDescent="0.25">
      <c r="A46" s="23" t="s">
        <v>783</v>
      </c>
      <c r="B46" s="623" t="s">
        <v>1215</v>
      </c>
      <c r="C46" s="617" t="s">
        <v>1845</v>
      </c>
      <c r="D46" s="22">
        <v>30575</v>
      </c>
      <c r="E46" s="22">
        <v>30660</v>
      </c>
      <c r="F46" s="152">
        <f t="shared" si="10"/>
        <v>85</v>
      </c>
      <c r="G46" s="186"/>
    </row>
    <row r="47" spans="1:7" ht="15" customHeight="1" thickBot="1" x14ac:dyDescent="0.25">
      <c r="A47" s="159" t="s">
        <v>784</v>
      </c>
      <c r="B47" s="629" t="s">
        <v>1216</v>
      </c>
      <c r="C47" s="637" t="s">
        <v>1673</v>
      </c>
      <c r="D47" s="159">
        <v>8135</v>
      </c>
      <c r="E47" s="159">
        <v>8355</v>
      </c>
      <c r="F47" s="152">
        <f t="shared" ref="F47" si="13">E47-D47</f>
        <v>220</v>
      </c>
      <c r="G47" s="181"/>
    </row>
    <row r="48" spans="1:7" ht="15" customHeight="1" thickBot="1" x14ac:dyDescent="0.25">
      <c r="A48" s="22">
        <v>43</v>
      </c>
      <c r="B48" s="623" t="s">
        <v>1217</v>
      </c>
      <c r="C48" s="604" t="s">
        <v>1846</v>
      </c>
      <c r="D48" s="159">
        <v>24175</v>
      </c>
      <c r="E48" s="159">
        <v>24265</v>
      </c>
      <c r="F48" s="152">
        <f t="shared" si="10"/>
        <v>90</v>
      </c>
      <c r="G48" s="318"/>
    </row>
    <row r="49" spans="1:15" ht="15.75" customHeight="1" thickBot="1" x14ac:dyDescent="0.25">
      <c r="A49" s="22">
        <v>44</v>
      </c>
      <c r="B49" s="629" t="s">
        <v>1218</v>
      </c>
      <c r="C49" s="611" t="s">
        <v>1847</v>
      </c>
      <c r="D49" s="152">
        <v>32580</v>
      </c>
      <c r="E49" s="152">
        <v>32865</v>
      </c>
      <c r="F49" s="152">
        <f t="shared" si="10"/>
        <v>285</v>
      </c>
      <c r="G49" s="510"/>
      <c r="M49" t="s">
        <v>1363</v>
      </c>
    </row>
    <row r="50" spans="1:15" ht="15" customHeight="1" thickBot="1" x14ac:dyDescent="0.25">
      <c r="A50" s="21">
        <v>45</v>
      </c>
      <c r="B50" s="623" t="s">
        <v>1219</v>
      </c>
      <c r="C50" s="617" t="s">
        <v>1848</v>
      </c>
      <c r="D50" s="22">
        <v>18050</v>
      </c>
      <c r="E50" s="22">
        <v>18205</v>
      </c>
      <c r="F50" s="152">
        <f t="shared" si="10"/>
        <v>155</v>
      </c>
      <c r="G50" s="181"/>
    </row>
    <row r="51" spans="1:15" ht="15" customHeight="1" thickBot="1" x14ac:dyDescent="0.25">
      <c r="A51" s="31" t="s">
        <v>785</v>
      </c>
      <c r="B51" s="629" t="s">
        <v>1828</v>
      </c>
      <c r="C51" s="616" t="s">
        <v>1849</v>
      </c>
      <c r="D51" s="582"/>
      <c r="E51" s="582"/>
      <c r="F51" s="569">
        <v>222</v>
      </c>
      <c r="G51" s="707">
        <v>68420</v>
      </c>
    </row>
    <row r="52" spans="1:15" ht="16.5" customHeight="1" thickBot="1" x14ac:dyDescent="0.25">
      <c r="A52" s="21">
        <v>47</v>
      </c>
      <c r="B52" s="623" t="s">
        <v>1078</v>
      </c>
      <c r="C52" s="617" t="s">
        <v>1850</v>
      </c>
      <c r="D52" s="152">
        <v>20450</v>
      </c>
      <c r="E52" s="152">
        <v>20640</v>
      </c>
      <c r="F52" s="152">
        <f t="shared" ref="F52:F75" si="14">E52-D52</f>
        <v>190</v>
      </c>
      <c r="G52" s="183" t="s">
        <v>786</v>
      </c>
    </row>
    <row r="53" spans="1:15" ht="15" customHeight="1" thickBot="1" x14ac:dyDescent="0.25">
      <c r="A53" s="22">
        <v>48</v>
      </c>
      <c r="B53" s="629" t="s">
        <v>1220</v>
      </c>
      <c r="C53" s="611" t="s">
        <v>1851</v>
      </c>
      <c r="D53" s="152">
        <v>35755</v>
      </c>
      <c r="E53" s="152">
        <v>35840</v>
      </c>
      <c r="F53" s="152">
        <f t="shared" si="14"/>
        <v>85</v>
      </c>
    </row>
    <row r="54" spans="1:15" ht="15" customHeight="1" thickBot="1" x14ac:dyDescent="0.25">
      <c r="A54" s="21">
        <v>49</v>
      </c>
      <c r="B54" s="623" t="s">
        <v>1829</v>
      </c>
      <c r="C54" s="604" t="s">
        <v>1852</v>
      </c>
      <c r="D54" s="152">
        <v>38510</v>
      </c>
      <c r="E54" s="152">
        <v>38900</v>
      </c>
      <c r="F54" s="152">
        <f t="shared" si="14"/>
        <v>390</v>
      </c>
    </row>
    <row r="55" spans="1:15" ht="15" customHeight="1" thickBot="1" x14ac:dyDescent="0.25">
      <c r="A55" s="22">
        <v>50</v>
      </c>
      <c r="B55" s="623" t="s">
        <v>1221</v>
      </c>
      <c r="C55" s="603" t="s">
        <v>1853</v>
      </c>
      <c r="D55" s="152">
        <v>5910</v>
      </c>
      <c r="E55" s="152">
        <v>6130</v>
      </c>
      <c r="F55" s="152">
        <f t="shared" si="14"/>
        <v>220</v>
      </c>
      <c r="G55" s="33"/>
    </row>
    <row r="56" spans="1:15" ht="15.75" customHeight="1" thickBot="1" x14ac:dyDescent="0.25">
      <c r="A56" s="142" t="s">
        <v>787</v>
      </c>
      <c r="B56" s="623" t="s">
        <v>1222</v>
      </c>
      <c r="C56" s="602" t="s">
        <v>1854</v>
      </c>
      <c r="D56" s="278">
        <v>253550</v>
      </c>
      <c r="E56" s="278">
        <v>254340</v>
      </c>
      <c r="F56" s="22">
        <f t="shared" si="14"/>
        <v>790</v>
      </c>
    </row>
    <row r="57" spans="1:15" ht="15" customHeight="1" thickBot="1" x14ac:dyDescent="0.25">
      <c r="A57" s="23" t="s">
        <v>788</v>
      </c>
      <c r="B57" s="629" t="s">
        <v>1223</v>
      </c>
      <c r="C57" s="601" t="s">
        <v>1855</v>
      </c>
      <c r="D57" s="152">
        <v>31305</v>
      </c>
      <c r="E57" s="152">
        <v>31350</v>
      </c>
      <c r="F57" s="152">
        <f t="shared" si="14"/>
        <v>45</v>
      </c>
    </row>
    <row r="58" spans="1:15" ht="15" customHeight="1" thickBot="1" x14ac:dyDescent="0.25">
      <c r="A58" s="161" t="s">
        <v>789</v>
      </c>
      <c r="B58" s="623" t="s">
        <v>1224</v>
      </c>
      <c r="C58" s="601" t="s">
        <v>1989</v>
      </c>
      <c r="D58" s="25">
        <v>3850</v>
      </c>
      <c r="E58" s="25">
        <v>4355</v>
      </c>
      <c r="F58" s="152">
        <f t="shared" ref="F58" si="15">E58-D58</f>
        <v>505</v>
      </c>
      <c r="G58" s="299"/>
      <c r="O58" s="107"/>
    </row>
    <row r="59" spans="1:15" ht="15" customHeight="1" thickBot="1" x14ac:dyDescent="0.25">
      <c r="A59" s="161" t="s">
        <v>790</v>
      </c>
      <c r="B59" s="629" t="s">
        <v>1980</v>
      </c>
      <c r="C59" s="601" t="s">
        <v>1856</v>
      </c>
      <c r="D59" s="25">
        <v>65850</v>
      </c>
      <c r="E59" s="25">
        <v>65940</v>
      </c>
      <c r="F59" s="152">
        <f t="shared" si="14"/>
        <v>90</v>
      </c>
      <c r="G59" s="127"/>
    </row>
    <row r="60" spans="1:15" ht="15" customHeight="1" thickBot="1" x14ac:dyDescent="0.25">
      <c r="A60" s="161" t="s">
        <v>791</v>
      </c>
      <c r="B60" s="623" t="s">
        <v>1225</v>
      </c>
      <c r="C60" s="604" t="s">
        <v>1857</v>
      </c>
      <c r="D60" s="582"/>
      <c r="E60" s="582"/>
      <c r="F60" s="569">
        <v>176</v>
      </c>
      <c r="G60" s="707">
        <v>37120</v>
      </c>
    </row>
    <row r="61" spans="1:15" ht="15" customHeight="1" thickBot="1" x14ac:dyDescent="0.25">
      <c r="A61" s="23" t="s">
        <v>793</v>
      </c>
      <c r="B61" s="629" t="s">
        <v>1226</v>
      </c>
      <c r="C61" s="603" t="s">
        <v>1961</v>
      </c>
      <c r="D61" s="21">
        <v>2765</v>
      </c>
      <c r="E61" s="21">
        <v>2880</v>
      </c>
      <c r="F61" s="152">
        <f t="shared" ref="F61" si="16">E61-D61</f>
        <v>115</v>
      </c>
      <c r="G61" s="183" t="s">
        <v>792</v>
      </c>
    </row>
    <row r="62" spans="1:15" ht="15" customHeight="1" thickBot="1" x14ac:dyDescent="0.25">
      <c r="A62" s="23" t="s">
        <v>794</v>
      </c>
      <c r="B62" s="623" t="s">
        <v>1227</v>
      </c>
      <c r="C62" s="604" t="s">
        <v>1475</v>
      </c>
      <c r="D62" s="21">
        <v>7630</v>
      </c>
      <c r="E62" s="21">
        <v>7725</v>
      </c>
      <c r="F62" s="152">
        <f t="shared" ref="F62" si="17">E62-D62</f>
        <v>95</v>
      </c>
      <c r="G62" s="181"/>
    </row>
    <row r="63" spans="1:15" ht="15" customHeight="1" thickBot="1" x14ac:dyDescent="0.25">
      <c r="A63" s="23" t="s">
        <v>795</v>
      </c>
      <c r="B63" s="629" t="s">
        <v>1228</v>
      </c>
      <c r="C63" s="638" t="s">
        <v>965</v>
      </c>
      <c r="D63" s="278"/>
      <c r="E63" s="278"/>
      <c r="F63" s="569">
        <v>131</v>
      </c>
      <c r="G63" s="707">
        <v>48230</v>
      </c>
    </row>
    <row r="64" spans="1:15" ht="15" customHeight="1" thickBot="1" x14ac:dyDescent="0.25">
      <c r="A64" s="150" t="s">
        <v>796</v>
      </c>
      <c r="B64" s="623" t="s">
        <v>1830</v>
      </c>
      <c r="C64" s="602" t="s">
        <v>1858</v>
      </c>
      <c r="D64" s="22">
        <v>17590</v>
      </c>
      <c r="E64" s="22">
        <v>17785</v>
      </c>
      <c r="F64" s="152">
        <f t="shared" si="14"/>
        <v>195</v>
      </c>
      <c r="G64" s="181"/>
    </row>
    <row r="65" spans="1:15" ht="15" customHeight="1" thickBot="1" x14ac:dyDescent="0.25">
      <c r="A65" s="150" t="s">
        <v>1616</v>
      </c>
      <c r="B65" s="629" t="s">
        <v>1229</v>
      </c>
      <c r="C65" s="601" t="s">
        <v>1613</v>
      </c>
      <c r="D65" s="278">
        <v>5785</v>
      </c>
      <c r="E65" s="278">
        <v>5900</v>
      </c>
      <c r="F65" s="152">
        <f t="shared" ref="F65" si="18">E65-D65</f>
        <v>115</v>
      </c>
      <c r="G65" s="127"/>
    </row>
    <row r="66" spans="1:15" ht="15" customHeight="1" thickBot="1" x14ac:dyDescent="0.25">
      <c r="A66" s="150" t="s">
        <v>797</v>
      </c>
      <c r="B66" s="623" t="s">
        <v>1230</v>
      </c>
      <c r="C66" s="617" t="s">
        <v>1859</v>
      </c>
      <c r="D66" s="278">
        <v>21265</v>
      </c>
      <c r="E66" s="278">
        <v>21445</v>
      </c>
      <c r="F66" s="152">
        <f t="shared" si="14"/>
        <v>180</v>
      </c>
      <c r="G66" s="231"/>
    </row>
    <row r="67" spans="1:15" ht="15" customHeight="1" thickBot="1" x14ac:dyDescent="0.25">
      <c r="A67" s="150" t="s">
        <v>798</v>
      </c>
      <c r="B67" s="629" t="s">
        <v>1231</v>
      </c>
      <c r="C67" s="601" t="s">
        <v>1600</v>
      </c>
      <c r="D67" s="278">
        <v>24155</v>
      </c>
      <c r="E67" s="278">
        <v>24705</v>
      </c>
      <c r="F67" s="152">
        <f t="shared" ref="F67" si="19">E67-D67</f>
        <v>550</v>
      </c>
      <c r="G67" s="232"/>
    </row>
    <row r="68" spans="1:15" ht="15" customHeight="1" thickBot="1" x14ac:dyDescent="0.25">
      <c r="A68" s="226" t="s">
        <v>799</v>
      </c>
      <c r="B68" s="623" t="s">
        <v>1232</v>
      </c>
      <c r="C68" s="612" t="s">
        <v>1679</v>
      </c>
      <c r="D68" s="152">
        <v>5140</v>
      </c>
      <c r="E68" s="152">
        <v>5220</v>
      </c>
      <c r="F68" s="152">
        <f t="shared" ref="F68" si="20">E68-D68</f>
        <v>80</v>
      </c>
      <c r="G68" s="127"/>
    </row>
    <row r="69" spans="1:15" ht="15" customHeight="1" thickBot="1" x14ac:dyDescent="0.25">
      <c r="A69" s="172" t="s">
        <v>800</v>
      </c>
      <c r="B69" s="629" t="s">
        <v>1233</v>
      </c>
      <c r="C69" s="599" t="s">
        <v>1860</v>
      </c>
      <c r="D69" s="582"/>
      <c r="E69" s="582"/>
      <c r="F69" s="569">
        <v>430</v>
      </c>
      <c r="G69" s="312">
        <v>58495</v>
      </c>
    </row>
    <row r="70" spans="1:15" ht="15" customHeight="1" thickBot="1" x14ac:dyDescent="0.25">
      <c r="A70" s="150" t="s">
        <v>801</v>
      </c>
      <c r="B70" s="623" t="s">
        <v>1234</v>
      </c>
      <c r="C70" s="617" t="s">
        <v>1011</v>
      </c>
      <c r="D70" s="155">
        <v>20050</v>
      </c>
      <c r="E70" s="155">
        <v>20115</v>
      </c>
      <c r="F70" s="152">
        <f t="shared" si="14"/>
        <v>65</v>
      </c>
      <c r="G70" s="144" t="s">
        <v>1012</v>
      </c>
    </row>
    <row r="71" spans="1:15" ht="15" customHeight="1" thickBot="1" x14ac:dyDescent="0.25">
      <c r="A71" s="150" t="s">
        <v>802</v>
      </c>
      <c r="B71" s="629" t="s">
        <v>1235</v>
      </c>
      <c r="C71" s="601" t="s">
        <v>803</v>
      </c>
      <c r="D71" s="21">
        <v>34415</v>
      </c>
      <c r="E71" s="21">
        <v>34600</v>
      </c>
      <c r="F71" s="152">
        <f t="shared" si="14"/>
        <v>185</v>
      </c>
    </row>
    <row r="72" spans="1:15" ht="14.25" customHeight="1" thickBot="1" x14ac:dyDescent="0.25">
      <c r="A72" s="150" t="s">
        <v>804</v>
      </c>
      <c r="B72" s="623" t="s">
        <v>1236</v>
      </c>
      <c r="C72" s="617" t="s">
        <v>1861</v>
      </c>
      <c r="D72" s="22">
        <v>31105</v>
      </c>
      <c r="E72" s="22">
        <v>31315</v>
      </c>
      <c r="F72" s="152">
        <f t="shared" si="14"/>
        <v>210</v>
      </c>
      <c r="G72" s="318"/>
    </row>
    <row r="73" spans="1:15" ht="15" customHeight="1" thickBot="1" x14ac:dyDescent="0.25">
      <c r="A73" s="150" t="s">
        <v>805</v>
      </c>
      <c r="B73" s="623" t="s">
        <v>1237</v>
      </c>
      <c r="C73" s="616" t="s">
        <v>1547</v>
      </c>
      <c r="D73" s="22">
        <v>3110</v>
      </c>
      <c r="E73" s="22">
        <v>3140</v>
      </c>
      <c r="F73" s="152">
        <f t="shared" ref="F73" si="21">E73-D73</f>
        <v>30</v>
      </c>
    </row>
    <row r="74" spans="1:15" ht="15" customHeight="1" thickBot="1" x14ac:dyDescent="0.25">
      <c r="A74" s="150" t="s">
        <v>1564</v>
      </c>
      <c r="B74" s="640" t="s">
        <v>1238</v>
      </c>
      <c r="C74" s="150" t="s">
        <v>1983</v>
      </c>
      <c r="D74" s="22">
        <v>4155</v>
      </c>
      <c r="E74" s="22">
        <v>4310</v>
      </c>
      <c r="F74" s="152">
        <f t="shared" ref="F74" si="22">E74-D74</f>
        <v>155</v>
      </c>
      <c r="G74" s="791" t="s">
        <v>1984</v>
      </c>
      <c r="H74" s="792"/>
      <c r="I74" s="792"/>
      <c r="J74" s="792"/>
      <c r="K74" s="792"/>
      <c r="L74" s="792"/>
      <c r="M74" s="792"/>
      <c r="N74" s="792"/>
      <c r="O74" s="792"/>
    </row>
    <row r="75" spans="1:15" ht="15" customHeight="1" thickBot="1" x14ac:dyDescent="0.25">
      <c r="A75" s="150" t="s">
        <v>806</v>
      </c>
      <c r="B75" s="642" t="s">
        <v>1239</v>
      </c>
      <c r="C75" s="616" t="s">
        <v>1867</v>
      </c>
      <c r="D75" s="22">
        <v>5050</v>
      </c>
      <c r="E75" s="22">
        <v>5050</v>
      </c>
      <c r="F75" s="152">
        <f t="shared" si="14"/>
        <v>0</v>
      </c>
      <c r="G75" s="571" t="s">
        <v>1594</v>
      </c>
    </row>
    <row r="76" spans="1:15" ht="15" customHeight="1" thickBot="1" x14ac:dyDescent="0.25">
      <c r="A76" s="23" t="s">
        <v>807</v>
      </c>
      <c r="B76" s="629" t="s">
        <v>1240</v>
      </c>
      <c r="C76" s="616" t="s">
        <v>1868</v>
      </c>
      <c r="D76" s="22">
        <v>51755</v>
      </c>
      <c r="E76" s="22">
        <v>52380</v>
      </c>
      <c r="F76" s="152">
        <f>E76-D76</f>
        <v>625</v>
      </c>
      <c r="G76" s="351"/>
    </row>
    <row r="77" spans="1:15" ht="15" customHeight="1" thickBot="1" x14ac:dyDescent="0.25">
      <c r="A77" s="150" t="s">
        <v>808</v>
      </c>
      <c r="B77" s="623" t="s">
        <v>1396</v>
      </c>
      <c r="C77" s="643" t="s">
        <v>1869</v>
      </c>
      <c r="D77" s="22">
        <v>10975</v>
      </c>
      <c r="E77" s="22">
        <v>11145</v>
      </c>
      <c r="F77" s="152">
        <f t="shared" ref="F77:F82" si="23">E77-D77</f>
        <v>170</v>
      </c>
      <c r="G77" s="183"/>
    </row>
    <row r="78" spans="1:15" ht="15" customHeight="1" thickBot="1" x14ac:dyDescent="0.25">
      <c r="A78" s="23" t="s">
        <v>810</v>
      </c>
      <c r="B78" s="629" t="s">
        <v>1241</v>
      </c>
      <c r="C78" s="616" t="s">
        <v>1870</v>
      </c>
      <c r="D78" s="278">
        <v>10960</v>
      </c>
      <c r="E78" s="278">
        <v>11040</v>
      </c>
      <c r="F78" s="152">
        <f t="shared" si="23"/>
        <v>80</v>
      </c>
      <c r="G78" s="183" t="s">
        <v>809</v>
      </c>
    </row>
    <row r="79" spans="1:15" ht="15" customHeight="1" thickBot="1" x14ac:dyDescent="0.25">
      <c r="A79" s="150" t="s">
        <v>811</v>
      </c>
      <c r="B79" s="623" t="s">
        <v>1242</v>
      </c>
      <c r="C79" s="644" t="s">
        <v>1676</v>
      </c>
      <c r="D79" s="22">
        <v>6935</v>
      </c>
      <c r="E79" s="22">
        <v>7130</v>
      </c>
      <c r="F79" s="152">
        <f t="shared" si="23"/>
        <v>195</v>
      </c>
      <c r="G79" s="499"/>
    </row>
    <row r="80" spans="1:15" ht="15" customHeight="1" thickBot="1" x14ac:dyDescent="0.25">
      <c r="A80" s="23" t="s">
        <v>812</v>
      </c>
      <c r="B80" s="629" t="s">
        <v>1243</v>
      </c>
      <c r="C80" s="608" t="s">
        <v>1691</v>
      </c>
      <c r="D80" s="22">
        <v>5340</v>
      </c>
      <c r="E80" s="22">
        <v>5540</v>
      </c>
      <c r="F80" s="152">
        <f t="shared" ref="F80" si="24">E80-D80</f>
        <v>200</v>
      </c>
      <c r="G80" s="593" t="s">
        <v>1690</v>
      </c>
    </row>
    <row r="81" spans="1:10" ht="15" customHeight="1" thickBot="1" x14ac:dyDescent="0.25">
      <c r="A81" s="150" t="s">
        <v>813</v>
      </c>
      <c r="B81" s="623" t="s">
        <v>1237</v>
      </c>
      <c r="C81" s="644" t="s">
        <v>1871</v>
      </c>
      <c r="D81" s="22">
        <v>9765</v>
      </c>
      <c r="E81" s="22">
        <v>9850</v>
      </c>
      <c r="F81" s="152">
        <f t="shared" si="23"/>
        <v>85</v>
      </c>
    </row>
    <row r="82" spans="1:10" ht="15" customHeight="1" thickBot="1" x14ac:dyDescent="0.25">
      <c r="A82" s="23" t="s">
        <v>814</v>
      </c>
      <c r="B82" s="629" t="s">
        <v>1244</v>
      </c>
      <c r="C82" s="608" t="s">
        <v>1872</v>
      </c>
      <c r="D82" s="22">
        <v>1695</v>
      </c>
      <c r="E82" s="22">
        <v>1750</v>
      </c>
      <c r="F82" s="152">
        <f t="shared" si="23"/>
        <v>55</v>
      </c>
      <c r="G82" s="576"/>
    </row>
    <row r="83" spans="1:10" ht="17.25" customHeight="1" thickBot="1" x14ac:dyDescent="0.25">
      <c r="A83" s="150" t="s">
        <v>815</v>
      </c>
      <c r="B83" s="623" t="s">
        <v>1245</v>
      </c>
      <c r="C83" s="644" t="s">
        <v>1873</v>
      </c>
      <c r="D83" s="22">
        <v>14910</v>
      </c>
      <c r="E83" s="22">
        <v>14960</v>
      </c>
      <c r="F83" s="152">
        <f t="shared" ref="F83:F103" si="25">E83-D83</f>
        <v>50</v>
      </c>
      <c r="G83" s="463"/>
    </row>
    <row r="84" spans="1:10" ht="15" customHeight="1" thickBot="1" x14ac:dyDescent="0.25">
      <c r="A84" s="150" t="s">
        <v>816</v>
      </c>
      <c r="B84" s="629" t="s">
        <v>1246</v>
      </c>
      <c r="C84" s="608" t="s">
        <v>1617</v>
      </c>
      <c r="D84" s="22">
        <v>100</v>
      </c>
      <c r="E84" s="22">
        <v>100</v>
      </c>
      <c r="F84" s="582">
        <f t="shared" ref="F84" si="26">E84-D84</f>
        <v>0</v>
      </c>
      <c r="G84" s="576" t="s">
        <v>1594</v>
      </c>
    </row>
    <row r="85" spans="1:10" ht="15" customHeight="1" thickBot="1" x14ac:dyDescent="0.25">
      <c r="A85" s="150" t="s">
        <v>817</v>
      </c>
      <c r="B85" s="623" t="s">
        <v>1247</v>
      </c>
      <c r="C85" s="616" t="s">
        <v>958</v>
      </c>
      <c r="D85" s="22">
        <v>24895</v>
      </c>
      <c r="E85" s="22">
        <v>24985</v>
      </c>
      <c r="F85" s="152">
        <f t="shared" si="25"/>
        <v>90</v>
      </c>
      <c r="G85" s="543"/>
    </row>
    <row r="86" spans="1:10" ht="14.25" customHeight="1" thickBot="1" x14ac:dyDescent="0.25">
      <c r="A86" s="23" t="s">
        <v>818</v>
      </c>
      <c r="B86" s="645" t="s">
        <v>1248</v>
      </c>
      <c r="C86" s="646" t="s">
        <v>1874</v>
      </c>
      <c r="D86" s="22">
        <v>26645</v>
      </c>
      <c r="E86" s="22">
        <v>26715</v>
      </c>
      <c r="F86" s="152">
        <f t="shared" si="25"/>
        <v>70</v>
      </c>
      <c r="G86" s="318"/>
    </row>
    <row r="87" spans="1:10" ht="15" customHeight="1" thickBot="1" x14ac:dyDescent="0.25">
      <c r="A87" s="298" t="s">
        <v>819</v>
      </c>
      <c r="B87" s="641" t="s">
        <v>1862</v>
      </c>
      <c r="C87" s="647" t="s">
        <v>1875</v>
      </c>
      <c r="D87" s="278">
        <v>8240</v>
      </c>
      <c r="E87" s="278">
        <v>8290</v>
      </c>
      <c r="F87" s="152">
        <f t="shared" si="25"/>
        <v>50</v>
      </c>
      <c r="G87" s="287" t="s">
        <v>1049</v>
      </c>
    </row>
    <row r="88" spans="1:10" ht="15" customHeight="1" thickBot="1" x14ac:dyDescent="0.25">
      <c r="A88" s="150" t="s">
        <v>820</v>
      </c>
      <c r="B88" s="629" t="s">
        <v>1249</v>
      </c>
      <c r="C88" s="648" t="s">
        <v>1876</v>
      </c>
      <c r="D88" s="22">
        <v>2955</v>
      </c>
      <c r="E88" s="22">
        <v>2960</v>
      </c>
      <c r="F88" s="152">
        <f t="shared" si="25"/>
        <v>5</v>
      </c>
      <c r="G88" s="463"/>
    </row>
    <row r="89" spans="1:10" ht="15" customHeight="1" thickBot="1" x14ac:dyDescent="0.25">
      <c r="A89" s="150" t="s">
        <v>1683</v>
      </c>
      <c r="B89" s="623" t="s">
        <v>1250</v>
      </c>
      <c r="C89" s="643" t="s">
        <v>1877</v>
      </c>
      <c r="D89" s="22">
        <v>29440</v>
      </c>
      <c r="E89" s="22">
        <v>30290</v>
      </c>
      <c r="F89" s="152">
        <f t="shared" ref="F89" si="27">E89-D89</f>
        <v>850</v>
      </c>
      <c r="G89" s="463"/>
    </row>
    <row r="90" spans="1:10" ht="15" customHeight="1" thickBot="1" x14ac:dyDescent="0.25">
      <c r="A90" s="23" t="s">
        <v>821</v>
      </c>
      <c r="B90" s="629" t="s">
        <v>1251</v>
      </c>
      <c r="C90" s="611" t="s">
        <v>1878</v>
      </c>
      <c r="D90" s="22">
        <v>26615</v>
      </c>
      <c r="E90" s="22">
        <v>26665</v>
      </c>
      <c r="F90" s="152">
        <f t="shared" si="25"/>
        <v>50</v>
      </c>
      <c r="G90" s="526"/>
    </row>
    <row r="91" spans="1:10" ht="14.25" customHeight="1" thickBot="1" x14ac:dyDescent="0.25">
      <c r="A91" s="166" t="s">
        <v>822</v>
      </c>
      <c r="B91" s="623" t="s">
        <v>1252</v>
      </c>
      <c r="C91" s="649" t="s">
        <v>1879</v>
      </c>
      <c r="D91" s="152">
        <v>62250</v>
      </c>
      <c r="E91" s="152">
        <v>62795</v>
      </c>
      <c r="F91" s="152">
        <f t="shared" si="25"/>
        <v>545</v>
      </c>
    </row>
    <row r="92" spans="1:10" ht="15" customHeight="1" thickBot="1" x14ac:dyDescent="0.25">
      <c r="A92" s="23" t="s">
        <v>823</v>
      </c>
      <c r="B92" s="629" t="s">
        <v>1253</v>
      </c>
      <c r="C92" s="611" t="s">
        <v>1880</v>
      </c>
      <c r="D92" s="22">
        <v>39125</v>
      </c>
      <c r="E92" s="22">
        <v>39215</v>
      </c>
      <c r="F92" s="152">
        <f t="shared" si="25"/>
        <v>90</v>
      </c>
      <c r="G92" s="463"/>
    </row>
    <row r="93" spans="1:10" ht="15" customHeight="1" thickBot="1" x14ac:dyDescent="0.25">
      <c r="A93" s="150" t="s">
        <v>824</v>
      </c>
      <c r="B93" s="623" t="s">
        <v>1254</v>
      </c>
      <c r="C93" s="650" t="s">
        <v>1881</v>
      </c>
      <c r="D93" s="22"/>
      <c r="E93" s="22"/>
      <c r="F93" s="569">
        <v>220</v>
      </c>
      <c r="G93">
        <v>22515</v>
      </c>
    </row>
    <row r="94" spans="1:10" ht="15" customHeight="1" thickBot="1" x14ac:dyDescent="0.25">
      <c r="A94" s="23" t="s">
        <v>825</v>
      </c>
      <c r="B94" s="629" t="s">
        <v>1255</v>
      </c>
      <c r="C94" s="635" t="s">
        <v>1882</v>
      </c>
      <c r="D94" s="22">
        <v>14930</v>
      </c>
      <c r="E94" s="22">
        <v>15030</v>
      </c>
      <c r="F94" s="152">
        <f t="shared" si="25"/>
        <v>100</v>
      </c>
      <c r="G94" s="318"/>
    </row>
    <row r="95" spans="1:10" ht="15" customHeight="1" thickBot="1" x14ac:dyDescent="0.25">
      <c r="A95" s="150" t="s">
        <v>1384</v>
      </c>
      <c r="B95" s="623" t="s">
        <v>1256</v>
      </c>
      <c r="C95" s="643" t="s">
        <v>1883</v>
      </c>
      <c r="D95" s="22">
        <v>17715</v>
      </c>
      <c r="E95" s="22">
        <v>17945</v>
      </c>
      <c r="F95" s="152">
        <f t="shared" si="25"/>
        <v>230</v>
      </c>
      <c r="G95" s="214"/>
      <c r="H95" s="118"/>
      <c r="I95" s="118"/>
      <c r="J95" s="118"/>
    </row>
    <row r="96" spans="1:10" ht="15" customHeight="1" thickBot="1" x14ac:dyDescent="0.25">
      <c r="A96" s="150" t="s">
        <v>826</v>
      </c>
      <c r="B96" s="629" t="s">
        <v>1257</v>
      </c>
      <c r="C96" s="635" t="s">
        <v>1601</v>
      </c>
      <c r="D96" s="22">
        <v>6240</v>
      </c>
      <c r="E96" s="22">
        <v>6930</v>
      </c>
      <c r="F96" s="152">
        <f t="shared" ref="F96" si="28">E96-D96</f>
        <v>690</v>
      </c>
      <c r="G96" s="109"/>
    </row>
    <row r="97" spans="1:15" ht="15" customHeight="1" thickBot="1" x14ac:dyDescent="0.25">
      <c r="A97" s="150" t="s">
        <v>1609</v>
      </c>
      <c r="B97" s="623" t="s">
        <v>1258</v>
      </c>
      <c r="C97" s="650" t="s">
        <v>1478</v>
      </c>
      <c r="D97" s="22">
        <v>31615</v>
      </c>
      <c r="E97" s="22">
        <v>31900</v>
      </c>
      <c r="F97" s="152">
        <f t="shared" ref="F97" si="29">E97-D97</f>
        <v>285</v>
      </c>
      <c r="G97" s="33"/>
    </row>
    <row r="98" spans="1:15" ht="15" customHeight="1" thickBot="1" x14ac:dyDescent="0.25">
      <c r="A98" s="23" t="s">
        <v>827</v>
      </c>
      <c r="B98" s="629" t="s">
        <v>1259</v>
      </c>
      <c r="C98" s="611" t="s">
        <v>1884</v>
      </c>
      <c r="D98" s="22">
        <v>7465</v>
      </c>
      <c r="E98" s="22">
        <v>7590</v>
      </c>
      <c r="F98" s="152">
        <f t="shared" si="25"/>
        <v>125</v>
      </c>
      <c r="G98" s="499"/>
    </row>
    <row r="99" spans="1:15" ht="15" customHeight="1" thickBot="1" x14ac:dyDescent="0.25">
      <c r="A99" s="189" t="s">
        <v>828</v>
      </c>
      <c r="B99" s="623" t="s">
        <v>1260</v>
      </c>
      <c r="C99" s="651" t="s">
        <v>1885</v>
      </c>
      <c r="D99" s="22">
        <v>41115</v>
      </c>
      <c r="E99" s="22">
        <v>41405</v>
      </c>
      <c r="F99" s="152">
        <f>E99-D99</f>
        <v>290</v>
      </c>
      <c r="G99" s="785" t="s">
        <v>966</v>
      </c>
    </row>
    <row r="100" spans="1:15" ht="15" customHeight="1" thickBot="1" x14ac:dyDescent="0.25">
      <c r="A100" s="189" t="s">
        <v>829</v>
      </c>
      <c r="B100" s="629" t="s">
        <v>1261</v>
      </c>
      <c r="C100" s="616" t="s">
        <v>1886</v>
      </c>
      <c r="D100" s="22">
        <v>29105</v>
      </c>
      <c r="E100" s="22">
        <v>29320</v>
      </c>
      <c r="F100" s="152">
        <f t="shared" si="25"/>
        <v>215</v>
      </c>
      <c r="G100" s="786"/>
    </row>
    <row r="101" spans="1:15" ht="15" customHeight="1" thickBot="1" x14ac:dyDescent="0.25">
      <c r="A101" s="189" t="s">
        <v>830</v>
      </c>
      <c r="B101" s="623" t="s">
        <v>1262</v>
      </c>
      <c r="C101" s="644" t="s">
        <v>1887</v>
      </c>
      <c r="D101" s="22">
        <v>27165</v>
      </c>
      <c r="E101" s="22">
        <v>27670</v>
      </c>
      <c r="F101" s="152">
        <f t="shared" ref="F101" si="30">E101-D101</f>
        <v>505</v>
      </c>
      <c r="G101" s="786"/>
    </row>
    <row r="102" spans="1:15" ht="15" customHeight="1" thickBot="1" x14ac:dyDescent="0.25">
      <c r="A102" s="189" t="s">
        <v>831</v>
      </c>
      <c r="B102" s="629" t="s">
        <v>1263</v>
      </c>
      <c r="C102" s="611" t="s">
        <v>1888</v>
      </c>
      <c r="D102" s="22">
        <v>14690</v>
      </c>
      <c r="E102" s="22">
        <v>15040</v>
      </c>
      <c r="F102" s="152">
        <f t="shared" ref="F102" si="31">E102-D102</f>
        <v>350</v>
      </c>
      <c r="G102" s="787"/>
    </row>
    <row r="103" spans="1:15" ht="16.5" customHeight="1" thickBot="1" x14ac:dyDescent="0.25">
      <c r="A103" s="150" t="s">
        <v>832</v>
      </c>
      <c r="B103" s="641" t="s">
        <v>1863</v>
      </c>
      <c r="C103" s="652" t="s">
        <v>1889</v>
      </c>
      <c r="D103" s="22">
        <v>13145</v>
      </c>
      <c r="E103" s="22">
        <v>13325</v>
      </c>
      <c r="F103" s="152">
        <f t="shared" si="25"/>
        <v>180</v>
      </c>
      <c r="G103" s="346"/>
    </row>
    <row r="104" spans="1:15" ht="15" customHeight="1" thickBot="1" x14ac:dyDescent="0.25">
      <c r="A104" s="23" t="s">
        <v>833</v>
      </c>
      <c r="B104" s="629" t="s">
        <v>1264</v>
      </c>
      <c r="C104" s="611" t="s">
        <v>1890</v>
      </c>
      <c r="D104" s="152">
        <v>22820</v>
      </c>
      <c r="E104" s="152">
        <v>22955</v>
      </c>
      <c r="F104" s="152">
        <f t="shared" ref="F104:F126" si="32">E104-D104</f>
        <v>135</v>
      </c>
    </row>
    <row r="105" spans="1:15" ht="15" customHeight="1" thickBot="1" x14ac:dyDescent="0.25">
      <c r="A105" s="23" t="s">
        <v>834</v>
      </c>
      <c r="B105" s="623" t="s">
        <v>1265</v>
      </c>
      <c r="C105" s="650" t="s">
        <v>1680</v>
      </c>
      <c r="D105" s="152">
        <v>3180</v>
      </c>
      <c r="E105" s="152">
        <v>3300</v>
      </c>
      <c r="F105" s="152">
        <f t="shared" ref="F105" si="33">E105-D105</f>
        <v>120</v>
      </c>
      <c r="G105" s="127"/>
    </row>
    <row r="106" spans="1:15" ht="15" customHeight="1" thickBot="1" x14ac:dyDescent="0.25">
      <c r="A106" s="142" t="s">
        <v>835</v>
      </c>
      <c r="B106" s="629" t="s">
        <v>1266</v>
      </c>
      <c r="C106" s="653" t="s">
        <v>1621</v>
      </c>
      <c r="D106" s="29">
        <v>7980</v>
      </c>
      <c r="E106" s="29">
        <v>8130</v>
      </c>
      <c r="F106" s="152">
        <f t="shared" ref="F106" si="34">E106-D106</f>
        <v>150</v>
      </c>
    </row>
    <row r="107" spans="1:15" ht="15" customHeight="1" thickBot="1" x14ac:dyDescent="0.25">
      <c r="A107" s="142" t="s">
        <v>836</v>
      </c>
      <c r="B107" s="623" t="s">
        <v>1267</v>
      </c>
      <c r="C107" s="655" t="s">
        <v>1602</v>
      </c>
      <c r="D107" s="29">
        <v>5480</v>
      </c>
      <c r="E107" s="29">
        <v>5480</v>
      </c>
      <c r="F107" s="582">
        <f t="shared" ref="F107" si="35">E107-D107</f>
        <v>0</v>
      </c>
      <c r="G107" s="576" t="s">
        <v>1594</v>
      </c>
    </row>
    <row r="108" spans="1:15" ht="15.75" customHeight="1" thickBot="1" x14ac:dyDescent="0.25">
      <c r="A108" s="190" t="s">
        <v>837</v>
      </c>
      <c r="B108" s="654" t="s">
        <v>1864</v>
      </c>
      <c r="C108" s="601" t="s">
        <v>1891</v>
      </c>
      <c r="D108" s="679">
        <v>95845</v>
      </c>
      <c r="E108" s="679">
        <v>96110</v>
      </c>
      <c r="F108" s="582">
        <f t="shared" si="32"/>
        <v>265</v>
      </c>
      <c r="G108" s="665" t="s">
        <v>966</v>
      </c>
    </row>
    <row r="109" spans="1:15" ht="15" customHeight="1" thickBot="1" x14ac:dyDescent="0.25">
      <c r="A109" s="189" t="s">
        <v>838</v>
      </c>
      <c r="B109" s="623" t="s">
        <v>1268</v>
      </c>
      <c r="C109" s="652" t="s">
        <v>1892</v>
      </c>
      <c r="D109" s="699">
        <v>34940</v>
      </c>
      <c r="E109" s="699">
        <v>34940</v>
      </c>
      <c r="F109" s="582">
        <f t="shared" si="32"/>
        <v>0</v>
      </c>
      <c r="G109" s="597" t="s">
        <v>2016</v>
      </c>
    </row>
    <row r="110" spans="1:15" ht="16.5" customHeight="1" thickBot="1" x14ac:dyDescent="0.25">
      <c r="A110" s="190" t="s">
        <v>839</v>
      </c>
      <c r="B110" s="629" t="s">
        <v>1269</v>
      </c>
      <c r="C110" s="603" t="s">
        <v>1686</v>
      </c>
      <c r="D110" s="171">
        <v>10615</v>
      </c>
      <c r="E110" s="171">
        <v>11120</v>
      </c>
      <c r="F110" s="152">
        <f t="shared" ref="F110" si="36">E110-D110</f>
        <v>505</v>
      </c>
      <c r="G110" s="589" t="s">
        <v>1685</v>
      </c>
    </row>
    <row r="111" spans="1:15" ht="15" customHeight="1" thickBot="1" x14ac:dyDescent="0.25">
      <c r="A111" s="189" t="s">
        <v>840</v>
      </c>
      <c r="B111" s="641" t="s">
        <v>1865</v>
      </c>
      <c r="C111" s="649" t="s">
        <v>1893</v>
      </c>
      <c r="D111" s="582">
        <v>22845</v>
      </c>
      <c r="E111" s="582">
        <v>23310</v>
      </c>
      <c r="F111" s="152">
        <f>E111-D111</f>
        <v>465</v>
      </c>
      <c r="G111" s="590"/>
    </row>
    <row r="112" spans="1:15" ht="15" customHeight="1" thickBot="1" x14ac:dyDescent="0.25">
      <c r="A112" s="161" t="s">
        <v>1671</v>
      </c>
      <c r="B112" s="629" t="s">
        <v>1660</v>
      </c>
      <c r="C112" s="603" t="s">
        <v>1659</v>
      </c>
      <c r="D112" s="22">
        <v>4145</v>
      </c>
      <c r="E112" s="22">
        <v>4300</v>
      </c>
      <c r="F112" s="152">
        <f>E112-D112</f>
        <v>155</v>
      </c>
      <c r="G112" s="183" t="s">
        <v>841</v>
      </c>
      <c r="O112" s="499"/>
    </row>
    <row r="113" spans="1:7" ht="15" customHeight="1" thickBot="1" x14ac:dyDescent="0.25">
      <c r="A113" s="161" t="s">
        <v>842</v>
      </c>
      <c r="B113" s="623" t="s">
        <v>1271</v>
      </c>
      <c r="C113" s="649" t="s">
        <v>1894</v>
      </c>
      <c r="D113" s="22">
        <v>18045</v>
      </c>
      <c r="E113" s="22">
        <v>18300</v>
      </c>
      <c r="F113" s="152">
        <f>E113-D113</f>
        <v>255</v>
      </c>
    </row>
    <row r="114" spans="1:7" ht="15" customHeight="1" thickBot="1" x14ac:dyDescent="0.25">
      <c r="A114" s="161" t="s">
        <v>1610</v>
      </c>
      <c r="B114" s="654" t="s">
        <v>1866</v>
      </c>
      <c r="C114" s="601" t="s">
        <v>1603</v>
      </c>
      <c r="D114" s="152">
        <v>9965</v>
      </c>
      <c r="E114" s="152">
        <v>10190</v>
      </c>
      <c r="F114" s="152">
        <f t="shared" ref="F114" si="37">E114-D114</f>
        <v>225</v>
      </c>
    </row>
    <row r="115" spans="1:7" ht="15" customHeight="1" thickBot="1" x14ac:dyDescent="0.25">
      <c r="A115" s="150" t="s">
        <v>843</v>
      </c>
      <c r="B115" s="623" t="s">
        <v>1272</v>
      </c>
      <c r="C115" s="649" t="s">
        <v>1895</v>
      </c>
      <c r="D115" s="152">
        <v>45115</v>
      </c>
      <c r="E115" s="152">
        <v>45360</v>
      </c>
      <c r="F115" s="152">
        <f t="shared" ref="F115" si="38">E115-D115</f>
        <v>245</v>
      </c>
    </row>
    <row r="116" spans="1:7" ht="15" customHeight="1" thickBot="1" x14ac:dyDescent="0.25">
      <c r="A116" s="142" t="s">
        <v>844</v>
      </c>
      <c r="B116" s="629" t="s">
        <v>1273</v>
      </c>
      <c r="C116" s="653" t="s">
        <v>1896</v>
      </c>
      <c r="D116" s="21">
        <v>34755</v>
      </c>
      <c r="E116" s="21">
        <v>34820</v>
      </c>
      <c r="F116" s="152">
        <f t="shared" si="32"/>
        <v>65</v>
      </c>
    </row>
    <row r="117" spans="1:7" ht="15" customHeight="1" thickBot="1" x14ac:dyDescent="0.25">
      <c r="A117" s="142" t="s">
        <v>845</v>
      </c>
      <c r="B117" s="623" t="s">
        <v>1595</v>
      </c>
      <c r="C117" s="655" t="s">
        <v>1897</v>
      </c>
      <c r="D117" s="29">
        <v>94225</v>
      </c>
      <c r="E117" s="29">
        <v>94455</v>
      </c>
      <c r="F117" s="152">
        <f t="shared" si="32"/>
        <v>230</v>
      </c>
      <c r="G117" s="526"/>
    </row>
    <row r="118" spans="1:7" ht="15" customHeight="1" thickBot="1" x14ac:dyDescent="0.25">
      <c r="A118" s="170" t="s">
        <v>846</v>
      </c>
      <c r="B118" s="629" t="s">
        <v>1378</v>
      </c>
      <c r="C118" s="603" t="s">
        <v>1898</v>
      </c>
      <c r="D118" s="152">
        <v>37385</v>
      </c>
      <c r="E118" s="152">
        <v>37690</v>
      </c>
      <c r="F118" s="152">
        <f t="shared" si="32"/>
        <v>305</v>
      </c>
      <c r="G118" s="300"/>
    </row>
    <row r="119" spans="1:7" ht="15" customHeight="1" thickBot="1" x14ac:dyDescent="0.25">
      <c r="A119" s="23" t="s">
        <v>847</v>
      </c>
      <c r="B119" s="623" t="s">
        <v>1274</v>
      </c>
      <c r="C119" s="711" t="s">
        <v>1997</v>
      </c>
      <c r="D119" s="152">
        <v>970</v>
      </c>
      <c r="E119" s="152">
        <v>1075</v>
      </c>
      <c r="F119" s="152">
        <f t="shared" ref="F119" si="39">E119-D119</f>
        <v>105</v>
      </c>
      <c r="G119" s="127"/>
    </row>
    <row r="120" spans="1:7" ht="15" customHeight="1" thickBot="1" x14ac:dyDescent="0.25">
      <c r="A120" s="23" t="s">
        <v>848</v>
      </c>
      <c r="B120" s="656" t="s">
        <v>1899</v>
      </c>
      <c r="C120" s="659" t="s">
        <v>1911</v>
      </c>
      <c r="D120" s="152">
        <v>85120</v>
      </c>
      <c r="E120" s="152">
        <v>85360</v>
      </c>
      <c r="F120" s="152">
        <f t="shared" si="32"/>
        <v>240</v>
      </c>
      <c r="G120" t="s">
        <v>492</v>
      </c>
    </row>
    <row r="121" spans="1:7" s="8" customFormat="1" ht="13.5" customHeight="1" thickBot="1" x14ac:dyDescent="0.25">
      <c r="A121" s="161" t="s">
        <v>849</v>
      </c>
      <c r="B121" s="639" t="s">
        <v>1900</v>
      </c>
      <c r="C121" s="601" t="s">
        <v>1912</v>
      </c>
      <c r="D121" s="22">
        <v>81965</v>
      </c>
      <c r="E121" s="22">
        <v>82200</v>
      </c>
      <c r="F121" s="152">
        <f t="shared" si="32"/>
        <v>235</v>
      </c>
      <c r="G121" s="191" t="s">
        <v>983</v>
      </c>
    </row>
    <row r="122" spans="1:7" ht="15" customHeight="1" thickBot="1" x14ac:dyDescent="0.25">
      <c r="A122" s="23" t="s">
        <v>850</v>
      </c>
      <c r="B122" s="656" t="s">
        <v>1275</v>
      </c>
      <c r="C122" s="652" t="s">
        <v>1913</v>
      </c>
      <c r="D122" s="152">
        <v>15060</v>
      </c>
      <c r="E122" s="152">
        <v>15205</v>
      </c>
      <c r="F122" s="152">
        <f t="shared" si="32"/>
        <v>145</v>
      </c>
      <c r="G122" s="351" t="s">
        <v>1402</v>
      </c>
    </row>
    <row r="123" spans="1:7" ht="12.75" customHeight="1" thickBot="1" x14ac:dyDescent="0.25">
      <c r="A123" s="23" t="s">
        <v>851</v>
      </c>
      <c r="B123" s="639" t="s">
        <v>1276</v>
      </c>
      <c r="C123" s="603" t="s">
        <v>1914</v>
      </c>
      <c r="D123" s="152">
        <v>4625</v>
      </c>
      <c r="E123" s="152">
        <v>4690</v>
      </c>
      <c r="F123" s="152">
        <f t="shared" ref="F123" si="40">E123-D123</f>
        <v>65</v>
      </c>
    </row>
    <row r="124" spans="1:7" ht="15" customHeight="1" thickBot="1" x14ac:dyDescent="0.25">
      <c r="A124" s="23" t="s">
        <v>852</v>
      </c>
      <c r="B124" s="656" t="s">
        <v>1277</v>
      </c>
      <c r="C124" s="649" t="s">
        <v>1618</v>
      </c>
      <c r="D124" s="152">
        <v>7415</v>
      </c>
      <c r="E124" s="152">
        <v>7585</v>
      </c>
      <c r="F124" s="152">
        <f t="shared" ref="F124" si="41">E124-D124</f>
        <v>170</v>
      </c>
    </row>
    <row r="125" spans="1:7" ht="12.75" customHeight="1" thickBot="1" x14ac:dyDescent="0.25">
      <c r="A125" s="14" t="s">
        <v>853</v>
      </c>
      <c r="B125" s="639" t="s">
        <v>1278</v>
      </c>
      <c r="C125" s="601" t="s">
        <v>1915</v>
      </c>
      <c r="D125" s="152">
        <v>8760</v>
      </c>
      <c r="E125" s="152">
        <v>8900</v>
      </c>
      <c r="F125" s="152">
        <f t="shared" si="32"/>
        <v>140</v>
      </c>
    </row>
    <row r="126" spans="1:7" ht="15" customHeight="1" thickBot="1" x14ac:dyDescent="0.25">
      <c r="A126" s="23" t="s">
        <v>854</v>
      </c>
      <c r="B126" s="656" t="s">
        <v>1279</v>
      </c>
      <c r="C126" s="651" t="s">
        <v>1605</v>
      </c>
      <c r="D126" s="152">
        <v>29220</v>
      </c>
      <c r="E126" s="152">
        <v>29480</v>
      </c>
      <c r="F126" s="152">
        <f t="shared" si="32"/>
        <v>260</v>
      </c>
    </row>
    <row r="127" spans="1:7" ht="15" customHeight="1" thickBot="1" x14ac:dyDescent="0.25">
      <c r="A127" s="142" t="s">
        <v>855</v>
      </c>
      <c r="B127" s="639" t="s">
        <v>1280</v>
      </c>
      <c r="C127" s="653" t="s">
        <v>1916</v>
      </c>
      <c r="D127" s="21">
        <v>55725</v>
      </c>
      <c r="E127" s="21">
        <v>56260</v>
      </c>
      <c r="F127" s="152">
        <f>E127-D127</f>
        <v>535</v>
      </c>
    </row>
    <row r="128" spans="1:7" ht="15" customHeight="1" thickBot="1" x14ac:dyDescent="0.25">
      <c r="A128" s="142" t="s">
        <v>856</v>
      </c>
      <c r="B128" s="656" t="s">
        <v>1281</v>
      </c>
      <c r="C128" s="655" t="s">
        <v>1684</v>
      </c>
      <c r="D128" s="21">
        <v>6570</v>
      </c>
      <c r="E128" s="21">
        <v>6840</v>
      </c>
      <c r="F128" s="152">
        <f>E128-D128</f>
        <v>270</v>
      </c>
      <c r="G128" s="588" t="s">
        <v>1685</v>
      </c>
    </row>
    <row r="129" spans="1:7" ht="12.75" customHeight="1" thickBot="1" x14ac:dyDescent="0.25">
      <c r="A129" s="23" t="s">
        <v>857</v>
      </c>
      <c r="B129" s="639" t="s">
        <v>1282</v>
      </c>
      <c r="C129" s="601" t="s">
        <v>1917</v>
      </c>
      <c r="D129" s="152">
        <v>14660</v>
      </c>
      <c r="E129" s="152">
        <v>14800</v>
      </c>
      <c r="F129" s="152">
        <f t="shared" ref="F129:F157" si="42">E129-D129</f>
        <v>140</v>
      </c>
    </row>
    <row r="130" spans="1:7" ht="15" customHeight="1" thickBot="1" x14ac:dyDescent="0.25">
      <c r="A130" s="23" t="s">
        <v>858</v>
      </c>
      <c r="B130" s="658" t="s">
        <v>1642</v>
      </c>
      <c r="C130" s="652" t="s">
        <v>1645</v>
      </c>
      <c r="D130" s="152">
        <v>10220</v>
      </c>
      <c r="E130" s="152">
        <v>10495</v>
      </c>
      <c r="F130" s="152">
        <f t="shared" ref="F130" si="43">E130-D130</f>
        <v>275</v>
      </c>
      <c r="G130" s="127"/>
    </row>
    <row r="131" spans="1:7" ht="15" customHeight="1" thickBot="1" x14ac:dyDescent="0.25">
      <c r="A131" s="161" t="s">
        <v>859</v>
      </c>
      <c r="B131" s="639" t="s">
        <v>1283</v>
      </c>
      <c r="C131" s="603" t="s">
        <v>1918</v>
      </c>
      <c r="D131" s="152">
        <v>7555</v>
      </c>
      <c r="E131" s="152">
        <v>7630</v>
      </c>
      <c r="F131" s="152">
        <f t="shared" si="42"/>
        <v>75</v>
      </c>
      <c r="G131" s="526"/>
    </row>
    <row r="132" spans="1:7" ht="15" customHeight="1" thickBot="1" x14ac:dyDescent="0.25">
      <c r="A132" s="161" t="s">
        <v>860</v>
      </c>
      <c r="B132" s="656" t="s">
        <v>1284</v>
      </c>
      <c r="C132" s="649" t="s">
        <v>1604</v>
      </c>
      <c r="D132" s="152">
        <v>8850</v>
      </c>
      <c r="E132" s="152">
        <v>8880</v>
      </c>
      <c r="F132" s="152">
        <f t="shared" ref="F132" si="44">E132-D132</f>
        <v>30</v>
      </c>
    </row>
    <row r="133" spans="1:7" ht="15" customHeight="1" thickBot="1" x14ac:dyDescent="0.25">
      <c r="A133" s="161" t="s">
        <v>861</v>
      </c>
      <c r="B133" s="639" t="s">
        <v>1285</v>
      </c>
      <c r="C133" s="603" t="s">
        <v>1919</v>
      </c>
      <c r="D133" s="152">
        <v>17990</v>
      </c>
      <c r="E133" s="152">
        <v>18110</v>
      </c>
      <c r="F133" s="152">
        <f t="shared" si="42"/>
        <v>120</v>
      </c>
    </row>
    <row r="134" spans="1:7" ht="15" customHeight="1" thickBot="1" x14ac:dyDescent="0.25">
      <c r="A134" s="161" t="s">
        <v>862</v>
      </c>
      <c r="B134" s="656" t="s">
        <v>1286</v>
      </c>
      <c r="C134" s="649" t="s">
        <v>1920</v>
      </c>
      <c r="D134" s="152">
        <v>16780</v>
      </c>
      <c r="E134" s="152">
        <v>16925</v>
      </c>
      <c r="F134" s="152">
        <f t="shared" si="42"/>
        <v>145</v>
      </c>
    </row>
    <row r="135" spans="1:7" ht="15" customHeight="1" thickBot="1" x14ac:dyDescent="0.25">
      <c r="A135" s="26" t="s">
        <v>863</v>
      </c>
      <c r="B135" s="639" t="s">
        <v>1287</v>
      </c>
      <c r="C135" s="616" t="s">
        <v>1008</v>
      </c>
      <c r="D135" s="22">
        <v>29690</v>
      </c>
      <c r="E135" s="22">
        <v>29850</v>
      </c>
      <c r="F135" s="152">
        <f t="shared" si="42"/>
        <v>160</v>
      </c>
      <c r="G135" s="144" t="s">
        <v>1005</v>
      </c>
    </row>
    <row r="136" spans="1:7" ht="14.25" customHeight="1" thickBot="1" x14ac:dyDescent="0.25">
      <c r="A136" s="150" t="s">
        <v>864</v>
      </c>
      <c r="B136" s="656" t="s">
        <v>1288</v>
      </c>
      <c r="C136" s="649" t="s">
        <v>1921</v>
      </c>
      <c r="D136" s="22">
        <v>56845</v>
      </c>
      <c r="E136" s="22">
        <v>57040</v>
      </c>
      <c r="F136" s="22">
        <f t="shared" si="42"/>
        <v>195</v>
      </c>
    </row>
    <row r="137" spans="1:7" ht="15" customHeight="1" thickBot="1" x14ac:dyDescent="0.25">
      <c r="A137" s="142" t="s">
        <v>865</v>
      </c>
      <c r="B137" s="639" t="s">
        <v>1289</v>
      </c>
      <c r="C137" s="653" t="s">
        <v>1922</v>
      </c>
      <c r="D137" s="22">
        <v>27390</v>
      </c>
      <c r="E137" s="22">
        <v>27615</v>
      </c>
      <c r="F137" s="152">
        <f t="shared" si="42"/>
        <v>225</v>
      </c>
      <c r="G137" s="318"/>
    </row>
    <row r="138" spans="1:7" ht="15" customHeight="1" thickBot="1" x14ac:dyDescent="0.25">
      <c r="A138" s="142" t="s">
        <v>866</v>
      </c>
      <c r="B138" s="656" t="s">
        <v>1290</v>
      </c>
      <c r="C138" s="655" t="s">
        <v>1923</v>
      </c>
      <c r="D138" s="29">
        <v>26375</v>
      </c>
      <c r="E138" s="29">
        <v>26660</v>
      </c>
      <c r="F138" s="152">
        <f t="shared" si="42"/>
        <v>285</v>
      </c>
    </row>
    <row r="139" spans="1:7" ht="15" customHeight="1" thickBot="1" x14ac:dyDescent="0.25">
      <c r="A139" s="170" t="s">
        <v>867</v>
      </c>
      <c r="B139" s="639" t="s">
        <v>1291</v>
      </c>
      <c r="C139" s="603" t="s">
        <v>868</v>
      </c>
      <c r="D139" s="152">
        <v>39505</v>
      </c>
      <c r="E139" s="152">
        <v>39635</v>
      </c>
      <c r="F139" s="152">
        <f t="shared" si="42"/>
        <v>130</v>
      </c>
      <c r="G139" s="183" t="s">
        <v>869</v>
      </c>
    </row>
    <row r="140" spans="1:7" ht="15" customHeight="1" thickBot="1" x14ac:dyDescent="0.25">
      <c r="A140" s="23" t="s">
        <v>870</v>
      </c>
      <c r="B140" s="656" t="s">
        <v>1405</v>
      </c>
      <c r="C140" s="652" t="s">
        <v>871</v>
      </c>
      <c r="D140" s="20">
        <v>17765</v>
      </c>
      <c r="E140" s="20">
        <v>17835</v>
      </c>
      <c r="F140" s="152">
        <f t="shared" si="42"/>
        <v>70</v>
      </c>
      <c r="G140" s="114"/>
    </row>
    <row r="141" spans="1:7" ht="15" customHeight="1" thickBot="1" x14ac:dyDescent="0.25">
      <c r="A141" s="23" t="s">
        <v>872</v>
      </c>
      <c r="B141" s="639" t="s">
        <v>1901</v>
      </c>
      <c r="C141" s="603" t="s">
        <v>1614</v>
      </c>
      <c r="D141" s="152">
        <v>7800</v>
      </c>
      <c r="E141" s="152">
        <v>7970</v>
      </c>
      <c r="F141" s="152">
        <f t="shared" ref="F141" si="45">E141-D141</f>
        <v>170</v>
      </c>
    </row>
    <row r="142" spans="1:7" ht="15" customHeight="1" thickBot="1" x14ac:dyDescent="0.25">
      <c r="A142" s="23" t="s">
        <v>873</v>
      </c>
      <c r="B142" s="656" t="s">
        <v>1292</v>
      </c>
      <c r="C142" s="649" t="s">
        <v>1924</v>
      </c>
      <c r="D142" s="152">
        <v>24915</v>
      </c>
      <c r="E142" s="152">
        <v>25230</v>
      </c>
      <c r="F142" s="152">
        <f t="shared" si="42"/>
        <v>315</v>
      </c>
    </row>
    <row r="143" spans="1:7" ht="15" customHeight="1" thickBot="1" x14ac:dyDescent="0.25">
      <c r="A143" s="23" t="s">
        <v>874</v>
      </c>
      <c r="B143" s="639" t="s">
        <v>1293</v>
      </c>
      <c r="C143" s="603" t="s">
        <v>875</v>
      </c>
      <c r="D143" s="152">
        <v>40690</v>
      </c>
      <c r="E143" s="152">
        <v>40830</v>
      </c>
      <c r="F143" s="152">
        <f t="shared" si="42"/>
        <v>140</v>
      </c>
    </row>
    <row r="144" spans="1:7" ht="15" customHeight="1" thickBot="1" x14ac:dyDescent="0.25">
      <c r="A144" s="189" t="s">
        <v>876</v>
      </c>
      <c r="B144" s="656" t="s">
        <v>1294</v>
      </c>
      <c r="C144" s="649" t="s">
        <v>1925</v>
      </c>
      <c r="D144" s="22">
        <v>53440</v>
      </c>
      <c r="E144" s="22">
        <v>53830</v>
      </c>
      <c r="F144" s="152">
        <f>E144-D144</f>
        <v>390</v>
      </c>
      <c r="G144" s="785" t="s">
        <v>966</v>
      </c>
    </row>
    <row r="145" spans="1:8" ht="15" customHeight="1" thickBot="1" x14ac:dyDescent="0.25">
      <c r="A145" s="190" t="s">
        <v>877</v>
      </c>
      <c r="B145" s="639" t="s">
        <v>1596</v>
      </c>
      <c r="C145" s="601" t="s">
        <v>1926</v>
      </c>
      <c r="D145" s="22">
        <v>9250</v>
      </c>
      <c r="E145" s="22">
        <v>9415</v>
      </c>
      <c r="F145" s="152">
        <f>E145-D145</f>
        <v>165</v>
      </c>
      <c r="G145" s="786"/>
    </row>
    <row r="146" spans="1:8" ht="15" customHeight="1" thickBot="1" x14ac:dyDescent="0.25">
      <c r="A146" s="192" t="s">
        <v>878</v>
      </c>
      <c r="B146" s="656" t="s">
        <v>1295</v>
      </c>
      <c r="C146" s="649" t="s">
        <v>1476</v>
      </c>
      <c r="D146" s="22">
        <v>10725</v>
      </c>
      <c r="E146" s="22">
        <v>10960</v>
      </c>
      <c r="F146" s="152">
        <f>E146-D146</f>
        <v>235</v>
      </c>
      <c r="G146" s="786"/>
    </row>
    <row r="147" spans="1:8" ht="15" customHeight="1" thickBot="1" x14ac:dyDescent="0.25">
      <c r="A147" s="189" t="s">
        <v>879</v>
      </c>
      <c r="B147" s="639" t="s">
        <v>1296</v>
      </c>
      <c r="C147" s="601" t="s">
        <v>1927</v>
      </c>
      <c r="D147" s="152">
        <v>27230</v>
      </c>
      <c r="E147" s="152">
        <v>27535</v>
      </c>
      <c r="F147" s="152">
        <f>E147-D147</f>
        <v>305</v>
      </c>
      <c r="G147" s="787"/>
    </row>
    <row r="148" spans="1:8" ht="15" customHeight="1" thickBot="1" x14ac:dyDescent="0.25">
      <c r="A148" s="142" t="s">
        <v>880</v>
      </c>
      <c r="B148" s="656" t="s">
        <v>1902</v>
      </c>
      <c r="C148" s="660" t="s">
        <v>1928</v>
      </c>
      <c r="D148" s="21">
        <v>12675</v>
      </c>
      <c r="E148" s="21">
        <v>12760</v>
      </c>
      <c r="F148" s="152">
        <f>E148-D148</f>
        <v>85</v>
      </c>
      <c r="G148" s="183" t="s">
        <v>881</v>
      </c>
    </row>
    <row r="149" spans="1:8" ht="15" customHeight="1" thickBot="1" x14ac:dyDescent="0.25">
      <c r="A149" s="142" t="s">
        <v>882</v>
      </c>
      <c r="B149" s="639" t="s">
        <v>1298</v>
      </c>
      <c r="C149" s="635" t="s">
        <v>1929</v>
      </c>
      <c r="D149" s="25">
        <v>39285</v>
      </c>
      <c r="E149" s="25">
        <v>39400</v>
      </c>
      <c r="F149" s="152">
        <f t="shared" si="42"/>
        <v>115</v>
      </c>
    </row>
    <row r="150" spans="1:8" ht="15" customHeight="1" thickBot="1" x14ac:dyDescent="0.25">
      <c r="A150" s="23" t="s">
        <v>883</v>
      </c>
      <c r="B150" s="656" t="s">
        <v>1299</v>
      </c>
      <c r="C150" s="655" t="s">
        <v>1930</v>
      </c>
      <c r="D150" s="679">
        <v>37945</v>
      </c>
      <c r="E150" s="679">
        <v>38085</v>
      </c>
      <c r="F150" s="582">
        <f t="shared" ref="F150" si="46">E150-D150</f>
        <v>140</v>
      </c>
      <c r="G150" s="499"/>
    </row>
    <row r="151" spans="1:8" ht="15" customHeight="1" thickBot="1" x14ac:dyDescent="0.25">
      <c r="A151" s="23" t="s">
        <v>884</v>
      </c>
      <c r="B151" s="639" t="s">
        <v>1300</v>
      </c>
      <c r="C151" s="601" t="s">
        <v>982</v>
      </c>
      <c r="D151" s="152">
        <v>42970</v>
      </c>
      <c r="E151" s="152">
        <v>43125</v>
      </c>
      <c r="F151" s="152">
        <f t="shared" si="42"/>
        <v>155</v>
      </c>
      <c r="G151" s="194" t="s">
        <v>976</v>
      </c>
    </row>
    <row r="152" spans="1:8" ht="15" customHeight="1" thickBot="1" x14ac:dyDescent="0.25">
      <c r="A152" s="161" t="s">
        <v>885</v>
      </c>
      <c r="B152" s="656" t="s">
        <v>1301</v>
      </c>
      <c r="C152" s="652" t="s">
        <v>1931</v>
      </c>
      <c r="D152" s="152">
        <v>22185</v>
      </c>
      <c r="E152" s="152">
        <v>22320</v>
      </c>
      <c r="F152" s="152">
        <f t="shared" si="42"/>
        <v>135</v>
      </c>
    </row>
    <row r="153" spans="1:8" ht="15" customHeight="1" thickBot="1" x14ac:dyDescent="0.25">
      <c r="A153" s="189" t="s">
        <v>886</v>
      </c>
      <c r="B153" s="639" t="s">
        <v>1302</v>
      </c>
      <c r="C153" s="601" t="s">
        <v>1932</v>
      </c>
      <c r="D153" s="582">
        <v>1405</v>
      </c>
      <c r="E153" s="582">
        <v>1405</v>
      </c>
      <c r="F153" s="152">
        <f t="shared" si="42"/>
        <v>0</v>
      </c>
      <c r="G153" s="499" t="s">
        <v>1594</v>
      </c>
      <c r="H153" s="788" t="s">
        <v>984</v>
      </c>
    </row>
    <row r="154" spans="1:8" ht="15" customHeight="1" thickBot="1" x14ac:dyDescent="0.25">
      <c r="A154" s="189" t="s">
        <v>887</v>
      </c>
      <c r="B154" s="656" t="s">
        <v>1303</v>
      </c>
      <c r="C154" s="649" t="s">
        <v>981</v>
      </c>
      <c r="D154" s="152">
        <v>27700</v>
      </c>
      <c r="E154" s="152">
        <v>27850</v>
      </c>
      <c r="F154" s="152">
        <f t="shared" si="42"/>
        <v>150</v>
      </c>
      <c r="G154" s="195" t="s">
        <v>979</v>
      </c>
      <c r="H154" s="789"/>
    </row>
    <row r="155" spans="1:8" ht="15" customHeight="1" thickBot="1" x14ac:dyDescent="0.25">
      <c r="A155" s="190" t="s">
        <v>888</v>
      </c>
      <c r="B155" s="639" t="s">
        <v>1903</v>
      </c>
      <c r="C155" s="601" t="s">
        <v>1933</v>
      </c>
      <c r="D155" s="22">
        <v>71920</v>
      </c>
      <c r="E155" s="22">
        <v>72535</v>
      </c>
      <c r="F155" s="152">
        <f t="shared" si="42"/>
        <v>615</v>
      </c>
      <c r="H155" s="789"/>
    </row>
    <row r="156" spans="1:8" ht="15" customHeight="1" thickBot="1" x14ac:dyDescent="0.25">
      <c r="A156" s="192" t="s">
        <v>889</v>
      </c>
      <c r="B156" s="656" t="s">
        <v>1904</v>
      </c>
      <c r="C156" s="649" t="s">
        <v>1380</v>
      </c>
      <c r="D156" s="152">
        <v>22455</v>
      </c>
      <c r="E156" s="152">
        <v>22750</v>
      </c>
      <c r="F156" s="152">
        <f t="shared" si="42"/>
        <v>295</v>
      </c>
      <c r="G156" s="329" t="s">
        <v>1010</v>
      </c>
      <c r="H156" s="789"/>
    </row>
    <row r="157" spans="1:8" ht="15" customHeight="1" thickBot="1" x14ac:dyDescent="0.25">
      <c r="A157" s="150" t="s">
        <v>890</v>
      </c>
      <c r="B157" s="656" t="s">
        <v>1304</v>
      </c>
      <c r="C157" s="601" t="s">
        <v>1037</v>
      </c>
      <c r="D157" s="152">
        <v>34445</v>
      </c>
      <c r="E157" s="152">
        <v>34705</v>
      </c>
      <c r="F157" s="152">
        <f t="shared" si="42"/>
        <v>260</v>
      </c>
      <c r="G157" s="183" t="s">
        <v>1036</v>
      </c>
    </row>
    <row r="158" spans="1:8" ht="15" customHeight="1" thickBot="1" x14ac:dyDescent="0.25">
      <c r="A158" s="142" t="s">
        <v>891</v>
      </c>
      <c r="B158" s="657" t="s">
        <v>1305</v>
      </c>
      <c r="C158" s="661" t="s">
        <v>1698</v>
      </c>
      <c r="D158" s="25">
        <v>3030</v>
      </c>
      <c r="E158" s="25">
        <v>3255</v>
      </c>
      <c r="F158" s="152">
        <f>E158-D158</f>
        <v>225</v>
      </c>
    </row>
    <row r="159" spans="1:8" ht="15" customHeight="1" thickBot="1" x14ac:dyDescent="0.25">
      <c r="A159" s="142" t="s">
        <v>1677</v>
      </c>
      <c r="B159" s="656" t="s">
        <v>1306</v>
      </c>
      <c r="C159" s="635" t="s">
        <v>1934</v>
      </c>
      <c r="D159" s="25">
        <v>6855</v>
      </c>
      <c r="E159" s="25">
        <v>6970</v>
      </c>
      <c r="F159" s="152">
        <f>E159-D159</f>
        <v>115</v>
      </c>
    </row>
    <row r="160" spans="1:8" ht="15" customHeight="1" thickBot="1" x14ac:dyDescent="0.25">
      <c r="A160" s="170" t="s">
        <v>892</v>
      </c>
      <c r="B160" s="657" t="s">
        <v>1307</v>
      </c>
      <c r="C160" s="604" t="s">
        <v>1674</v>
      </c>
      <c r="D160" s="20">
        <v>10640</v>
      </c>
      <c r="E160" s="20">
        <v>11010</v>
      </c>
      <c r="F160" s="152">
        <f t="shared" ref="F160" si="47">E160-D160</f>
        <v>370</v>
      </c>
      <c r="G160" s="499"/>
    </row>
    <row r="161" spans="1:10" ht="15" customHeight="1" thickBot="1" x14ac:dyDescent="0.25">
      <c r="A161" s="23" t="s">
        <v>893</v>
      </c>
      <c r="B161" s="656" t="s">
        <v>1307</v>
      </c>
      <c r="C161" s="603" t="s">
        <v>894</v>
      </c>
      <c r="D161" s="20">
        <v>90825</v>
      </c>
      <c r="E161" s="20">
        <v>90895</v>
      </c>
      <c r="F161" s="152">
        <f t="shared" ref="F161:F165" si="48">E161-D161</f>
        <v>70</v>
      </c>
    </row>
    <row r="162" spans="1:10" ht="15" customHeight="1" thickBot="1" x14ac:dyDescent="0.25">
      <c r="A162" s="23" t="s">
        <v>895</v>
      </c>
      <c r="B162" s="657" t="s">
        <v>1308</v>
      </c>
      <c r="C162" s="604" t="s">
        <v>1935</v>
      </c>
      <c r="D162" s="152">
        <v>69365</v>
      </c>
      <c r="E162" s="152">
        <v>69800</v>
      </c>
      <c r="F162" s="152">
        <f t="shared" si="48"/>
        <v>435</v>
      </c>
    </row>
    <row r="163" spans="1:10" ht="15" customHeight="1" thickBot="1" x14ac:dyDescent="0.25">
      <c r="A163" s="161" t="s">
        <v>896</v>
      </c>
      <c r="B163" s="656" t="s">
        <v>1309</v>
      </c>
      <c r="C163" s="601" t="s">
        <v>1606</v>
      </c>
      <c r="D163" s="152">
        <v>17880</v>
      </c>
      <c r="E163" s="152">
        <v>18170</v>
      </c>
      <c r="F163" s="152">
        <f t="shared" ref="F163" si="49">E163-D163</f>
        <v>290</v>
      </c>
    </row>
    <row r="164" spans="1:10" ht="15" customHeight="1" thickBot="1" x14ac:dyDescent="0.25">
      <c r="A164" s="23" t="s">
        <v>897</v>
      </c>
      <c r="B164" s="657" t="s">
        <v>1310</v>
      </c>
      <c r="C164" s="604" t="s">
        <v>1936</v>
      </c>
      <c r="D164" s="152">
        <v>46355</v>
      </c>
      <c r="E164" s="152">
        <v>46400</v>
      </c>
      <c r="F164" s="152">
        <f>E164-D164</f>
        <v>45</v>
      </c>
      <c r="G164" s="351"/>
    </row>
    <row r="165" spans="1:10" ht="15" customHeight="1" thickBot="1" x14ac:dyDescent="0.25">
      <c r="A165" s="23" t="s">
        <v>898</v>
      </c>
      <c r="B165" s="656" t="s">
        <v>1311</v>
      </c>
      <c r="C165" s="601" t="s">
        <v>1937</v>
      </c>
      <c r="D165" s="582">
        <v>28880</v>
      </c>
      <c r="E165" s="582">
        <v>28880</v>
      </c>
      <c r="F165" s="582">
        <f t="shared" si="48"/>
        <v>0</v>
      </c>
      <c r="G165" s="299"/>
    </row>
    <row r="166" spans="1:10" ht="15" customHeight="1" thickBot="1" x14ac:dyDescent="0.25">
      <c r="A166" s="161" t="s">
        <v>899</v>
      </c>
      <c r="B166" s="657" t="s">
        <v>1312</v>
      </c>
      <c r="C166" s="602" t="s">
        <v>1938</v>
      </c>
      <c r="D166" s="278">
        <v>21675</v>
      </c>
      <c r="E166" s="278">
        <v>21860</v>
      </c>
      <c r="F166" s="152">
        <f>E166-D166</f>
        <v>185</v>
      </c>
      <c r="G166" s="284"/>
    </row>
    <row r="167" spans="1:10" ht="15" customHeight="1" thickBot="1" x14ac:dyDescent="0.25">
      <c r="A167" s="14" t="s">
        <v>901</v>
      </c>
      <c r="B167" s="656" t="s">
        <v>1313</v>
      </c>
      <c r="C167" s="601" t="s">
        <v>939</v>
      </c>
      <c r="D167" s="582"/>
      <c r="F167" s="569">
        <v>151</v>
      </c>
      <c r="G167" s="499">
        <v>50510</v>
      </c>
    </row>
    <row r="168" spans="1:10" ht="15" customHeight="1" thickBot="1" x14ac:dyDescent="0.25">
      <c r="A168" s="24" t="s">
        <v>902</v>
      </c>
      <c r="B168" s="657" t="s">
        <v>1314</v>
      </c>
      <c r="C168" s="607" t="s">
        <v>1939</v>
      </c>
      <c r="D168" s="22">
        <v>12530</v>
      </c>
      <c r="E168" s="22">
        <v>12590</v>
      </c>
      <c r="F168" s="152">
        <f t="shared" ref="F168:F172" si="50">E168-D168</f>
        <v>60</v>
      </c>
      <c r="G168" s="181" t="s">
        <v>900</v>
      </c>
    </row>
    <row r="169" spans="1:10" ht="15" customHeight="1" thickBot="1" x14ac:dyDescent="0.25">
      <c r="A169" s="142" t="s">
        <v>903</v>
      </c>
      <c r="B169" s="656" t="s">
        <v>1315</v>
      </c>
      <c r="C169" s="653" t="s">
        <v>1940</v>
      </c>
      <c r="D169" s="21">
        <v>11985</v>
      </c>
      <c r="E169" s="21">
        <v>12090</v>
      </c>
      <c r="F169" s="152">
        <f t="shared" si="50"/>
        <v>105</v>
      </c>
      <c r="G169" s="318" t="s">
        <v>1376</v>
      </c>
    </row>
    <row r="170" spans="1:10" ht="15" customHeight="1" thickBot="1" x14ac:dyDescent="0.25">
      <c r="A170" s="142" t="s">
        <v>904</v>
      </c>
      <c r="B170" s="657" t="s">
        <v>1905</v>
      </c>
      <c r="C170" s="636" t="s">
        <v>1615</v>
      </c>
      <c r="D170" s="152">
        <v>9075</v>
      </c>
      <c r="E170" s="152">
        <v>9335</v>
      </c>
      <c r="F170" s="152">
        <f t="shared" ref="F170" si="51">E170-D170</f>
        <v>260</v>
      </c>
    </row>
    <row r="171" spans="1:10" ht="15" customHeight="1" thickBot="1" x14ac:dyDescent="0.25">
      <c r="A171" s="156" t="s">
        <v>905</v>
      </c>
      <c r="B171" s="656" t="s">
        <v>1297</v>
      </c>
      <c r="C171" s="601" t="s">
        <v>940</v>
      </c>
      <c r="D171" s="152">
        <v>68575</v>
      </c>
      <c r="E171" s="152">
        <v>68815</v>
      </c>
      <c r="F171" s="152">
        <f t="shared" si="50"/>
        <v>240</v>
      </c>
    </row>
    <row r="172" spans="1:10" ht="15" customHeight="1" thickBot="1" x14ac:dyDescent="0.25">
      <c r="A172" s="23" t="s">
        <v>906</v>
      </c>
      <c r="B172" s="657" t="s">
        <v>1316</v>
      </c>
      <c r="C172" s="604" t="s">
        <v>941</v>
      </c>
      <c r="D172" s="20">
        <v>38505</v>
      </c>
      <c r="E172" s="20">
        <v>38620</v>
      </c>
      <c r="F172" s="152">
        <f t="shared" si="50"/>
        <v>115</v>
      </c>
    </row>
    <row r="173" spans="1:10" ht="15" customHeight="1" thickBot="1" x14ac:dyDescent="0.25">
      <c r="A173" s="161" t="s">
        <v>907</v>
      </c>
      <c r="B173" s="656" t="s">
        <v>1310</v>
      </c>
      <c r="C173" s="603" t="s">
        <v>1941</v>
      </c>
      <c r="D173" s="20">
        <v>17590</v>
      </c>
      <c r="E173" s="20">
        <v>17795</v>
      </c>
      <c r="F173" s="152">
        <f t="shared" ref="F173" si="52">E173-D173</f>
        <v>205</v>
      </c>
    </row>
    <row r="174" spans="1:10" ht="15" customHeight="1" thickBot="1" x14ac:dyDescent="0.25">
      <c r="A174" s="23" t="s">
        <v>908</v>
      </c>
      <c r="B174" s="657" t="s">
        <v>1317</v>
      </c>
      <c r="C174" s="602" t="s">
        <v>1942</v>
      </c>
      <c r="D174" s="152">
        <v>8980</v>
      </c>
      <c r="E174" s="152">
        <v>9110</v>
      </c>
      <c r="F174" s="152">
        <f>E174-D174</f>
        <v>130</v>
      </c>
    </row>
    <row r="175" spans="1:10" ht="15" customHeight="1" thickBot="1" x14ac:dyDescent="0.25">
      <c r="A175" s="23" t="s">
        <v>909</v>
      </c>
      <c r="B175" s="656" t="s">
        <v>1318</v>
      </c>
      <c r="C175" s="603" t="s">
        <v>1943</v>
      </c>
      <c r="D175" s="152">
        <v>50955</v>
      </c>
      <c r="E175" s="152">
        <v>50965</v>
      </c>
      <c r="F175" s="152">
        <f>E175-D175</f>
        <v>10</v>
      </c>
      <c r="G175" s="183"/>
      <c r="H175" s="179"/>
      <c r="I175" s="179"/>
      <c r="J175" s="179"/>
    </row>
    <row r="176" spans="1:10" ht="15" customHeight="1" thickBot="1" x14ac:dyDescent="0.25">
      <c r="A176" s="161" t="s">
        <v>911</v>
      </c>
      <c r="B176" s="657" t="s">
        <v>1319</v>
      </c>
      <c r="C176" s="602" t="s">
        <v>942</v>
      </c>
      <c r="D176" s="22">
        <v>44040</v>
      </c>
      <c r="E176" s="22">
        <v>44180</v>
      </c>
      <c r="F176" s="152">
        <f t="shared" ref="F176:F180" si="53">E176-D176</f>
        <v>140</v>
      </c>
      <c r="G176" s="183" t="s">
        <v>910</v>
      </c>
      <c r="H176" s="109"/>
      <c r="I176" s="109"/>
      <c r="J176" s="179"/>
    </row>
    <row r="177" spans="1:10" ht="15" customHeight="1" thickBot="1" x14ac:dyDescent="0.25">
      <c r="A177" s="14" t="s">
        <v>912</v>
      </c>
      <c r="B177" s="656" t="s">
        <v>1906</v>
      </c>
      <c r="C177" s="601" t="s">
        <v>1944</v>
      </c>
      <c r="D177" s="582">
        <v>30170</v>
      </c>
      <c r="E177" s="582">
        <v>30570</v>
      </c>
      <c r="F177" s="582">
        <f>E177-D177</f>
        <v>400</v>
      </c>
    </row>
    <row r="178" spans="1:10" ht="15" customHeight="1" thickBot="1" x14ac:dyDescent="0.25">
      <c r="A178" s="150" t="s">
        <v>913</v>
      </c>
      <c r="B178" s="657" t="s">
        <v>1320</v>
      </c>
      <c r="C178" s="602" t="s">
        <v>943</v>
      </c>
      <c r="D178" s="582">
        <v>125370</v>
      </c>
      <c r="E178" s="582">
        <v>125850</v>
      </c>
      <c r="F178" s="152">
        <f t="shared" si="53"/>
        <v>480</v>
      </c>
    </row>
    <row r="179" spans="1:10" ht="15" customHeight="1" thickBot="1" x14ac:dyDescent="0.25">
      <c r="A179" s="150" t="s">
        <v>914</v>
      </c>
      <c r="B179" s="656" t="s">
        <v>1321</v>
      </c>
      <c r="C179" s="653" t="s">
        <v>1945</v>
      </c>
      <c r="D179" s="171">
        <v>46605</v>
      </c>
      <c r="E179" s="171">
        <v>46910</v>
      </c>
      <c r="F179" s="152">
        <f t="shared" si="53"/>
        <v>305</v>
      </c>
      <c r="G179" s="107"/>
    </row>
    <row r="180" spans="1:10" ht="15" customHeight="1" thickBot="1" x14ac:dyDescent="0.25">
      <c r="A180" s="142" t="s">
        <v>915</v>
      </c>
      <c r="B180" s="657" t="s">
        <v>1322</v>
      </c>
      <c r="C180" s="636" t="s">
        <v>1946</v>
      </c>
      <c r="D180" s="21">
        <v>37425</v>
      </c>
      <c r="E180" s="21">
        <v>37585</v>
      </c>
      <c r="F180" s="152">
        <f t="shared" si="53"/>
        <v>160</v>
      </c>
      <c r="G180" s="318"/>
      <c r="H180" s="167"/>
      <c r="I180" s="167"/>
      <c r="J180" s="179"/>
    </row>
    <row r="181" spans="1:10" ht="15" customHeight="1" thickBot="1" x14ac:dyDescent="0.25">
      <c r="A181" s="170" t="s">
        <v>916</v>
      </c>
      <c r="B181" s="656" t="s">
        <v>1323</v>
      </c>
      <c r="C181" s="601" t="s">
        <v>1636</v>
      </c>
      <c r="D181" s="20">
        <v>8640</v>
      </c>
      <c r="E181" s="20">
        <v>8820</v>
      </c>
      <c r="F181" s="152">
        <f t="shared" ref="F181" si="54">E181-D181</f>
        <v>180</v>
      </c>
      <c r="G181" s="499"/>
    </row>
    <row r="182" spans="1:10" ht="15" customHeight="1" thickBot="1" x14ac:dyDescent="0.25">
      <c r="A182" s="23" t="s">
        <v>917</v>
      </c>
      <c r="B182" s="657" t="s">
        <v>1907</v>
      </c>
      <c r="C182" s="604" t="s">
        <v>1947</v>
      </c>
      <c r="D182" s="20">
        <v>7625</v>
      </c>
      <c r="E182" s="20">
        <v>7800</v>
      </c>
      <c r="F182" s="152">
        <f t="shared" ref="F182" si="55">E182-D182</f>
        <v>175</v>
      </c>
    </row>
    <row r="183" spans="1:10" ht="15" customHeight="1" thickBot="1" x14ac:dyDescent="0.25">
      <c r="A183" s="23" t="s">
        <v>918</v>
      </c>
      <c r="B183" s="656" t="s">
        <v>1908</v>
      </c>
      <c r="C183" s="603" t="s">
        <v>944</v>
      </c>
      <c r="D183" s="20">
        <v>30210</v>
      </c>
      <c r="E183" s="20">
        <v>30350</v>
      </c>
      <c r="F183" s="152">
        <f t="shared" ref="F183:F188" si="56">E183-D183</f>
        <v>140</v>
      </c>
    </row>
    <row r="184" spans="1:10" ht="15" customHeight="1" thickBot="1" x14ac:dyDescent="0.25">
      <c r="A184" s="23" t="s">
        <v>919</v>
      </c>
      <c r="B184" s="657" t="s">
        <v>1324</v>
      </c>
      <c r="C184" s="604" t="s">
        <v>1607</v>
      </c>
      <c r="D184" s="152">
        <v>21100</v>
      </c>
      <c r="E184" s="152">
        <v>21420</v>
      </c>
      <c r="F184" s="152">
        <f t="shared" si="56"/>
        <v>320</v>
      </c>
      <c r="G184" s="183" t="s">
        <v>920</v>
      </c>
    </row>
    <row r="185" spans="1:10" ht="15" customHeight="1" thickBot="1" x14ac:dyDescent="0.25">
      <c r="A185" s="161" t="s">
        <v>921</v>
      </c>
      <c r="B185" s="656" t="s">
        <v>1325</v>
      </c>
      <c r="C185" s="601" t="s">
        <v>1591</v>
      </c>
      <c r="D185" s="152">
        <v>9265</v>
      </c>
      <c r="E185" s="152">
        <v>9395</v>
      </c>
      <c r="F185" s="152">
        <f t="shared" ref="F185" si="57">E185-D185</f>
        <v>130</v>
      </c>
      <c r="G185" s="521"/>
    </row>
    <row r="186" spans="1:10" ht="15" customHeight="1" thickBot="1" x14ac:dyDescent="0.25">
      <c r="A186" s="23" t="s">
        <v>922</v>
      </c>
      <c r="B186" s="657" t="s">
        <v>1909</v>
      </c>
      <c r="C186" s="604" t="s">
        <v>1948</v>
      </c>
      <c r="D186" s="152">
        <v>16695</v>
      </c>
      <c r="E186" s="152">
        <v>16910</v>
      </c>
      <c r="F186" s="152">
        <f>E186-D186</f>
        <v>215</v>
      </c>
    </row>
    <row r="187" spans="1:10" ht="15" customHeight="1" thickBot="1" x14ac:dyDescent="0.25">
      <c r="A187" s="23" t="s">
        <v>923</v>
      </c>
      <c r="B187" s="656" t="s">
        <v>1326</v>
      </c>
      <c r="C187" s="601" t="s">
        <v>1949</v>
      </c>
      <c r="D187" s="22">
        <v>39975</v>
      </c>
      <c r="E187" s="22">
        <v>40045</v>
      </c>
      <c r="F187" s="152">
        <f t="shared" si="56"/>
        <v>70</v>
      </c>
      <c r="G187" s="127"/>
    </row>
    <row r="188" spans="1:10" ht="15" customHeight="1" thickBot="1" x14ac:dyDescent="0.25">
      <c r="A188" s="161" t="s">
        <v>924</v>
      </c>
      <c r="B188" s="657" t="s">
        <v>1379</v>
      </c>
      <c r="C188" s="602" t="s">
        <v>1950</v>
      </c>
      <c r="D188" s="171">
        <v>12065</v>
      </c>
      <c r="E188" s="171">
        <v>12185</v>
      </c>
      <c r="F188" s="152">
        <f t="shared" si="56"/>
        <v>120</v>
      </c>
      <c r="G188" s="355"/>
    </row>
    <row r="189" spans="1:10" ht="15.75" customHeight="1" thickBot="1" x14ac:dyDescent="0.25">
      <c r="A189" s="14" t="s">
        <v>925</v>
      </c>
      <c r="B189" s="656" t="s">
        <v>1910</v>
      </c>
      <c r="C189" s="601" t="s">
        <v>1951</v>
      </c>
      <c r="D189" s="278">
        <v>120030</v>
      </c>
      <c r="E189" s="278">
        <v>120280</v>
      </c>
      <c r="F189" s="152">
        <f t="shared" ref="F189:F200" si="58">E189-D189</f>
        <v>250</v>
      </c>
      <c r="G189" s="128"/>
    </row>
    <row r="190" spans="1:10" ht="15.75" customHeight="1" thickBot="1" x14ac:dyDescent="0.25">
      <c r="A190" s="23" t="s">
        <v>926</v>
      </c>
      <c r="B190" s="640" t="s">
        <v>1327</v>
      </c>
      <c r="C190" s="669" t="s">
        <v>1965</v>
      </c>
      <c r="D190" s="22">
        <v>4990</v>
      </c>
      <c r="E190" s="22">
        <v>5280</v>
      </c>
      <c r="F190" s="152">
        <f t="shared" ref="F190" si="59">E190-D190</f>
        <v>290</v>
      </c>
      <c r="G190" s="128"/>
    </row>
    <row r="191" spans="1:10" ht="15.75" customHeight="1" thickBot="1" x14ac:dyDescent="0.25">
      <c r="A191" s="166" t="s">
        <v>927</v>
      </c>
      <c r="B191" s="623" t="s">
        <v>1952</v>
      </c>
      <c r="C191" s="664" t="s">
        <v>1955</v>
      </c>
      <c r="D191" s="22">
        <v>22380</v>
      </c>
      <c r="E191" s="22">
        <v>22770</v>
      </c>
      <c r="F191" s="152">
        <f t="shared" ref="F191" si="60">E191-D191</f>
        <v>390</v>
      </c>
    </row>
    <row r="192" spans="1:10" ht="15" customHeight="1" thickBot="1" x14ac:dyDescent="0.25">
      <c r="A192" s="14" t="s">
        <v>928</v>
      </c>
      <c r="B192" s="628" t="s">
        <v>1953</v>
      </c>
      <c r="C192" s="601" t="s">
        <v>1956</v>
      </c>
      <c r="D192" s="152">
        <v>30915</v>
      </c>
      <c r="E192" s="152">
        <v>31180</v>
      </c>
      <c r="F192" s="152">
        <f t="shared" si="58"/>
        <v>265</v>
      </c>
      <c r="G192" s="318" t="s">
        <v>1370</v>
      </c>
    </row>
    <row r="193" spans="1:7" ht="15" customHeight="1" thickBot="1" x14ac:dyDescent="0.25">
      <c r="A193" s="14" t="s">
        <v>1633</v>
      </c>
      <c r="B193" s="627" t="s">
        <v>1631</v>
      </c>
      <c r="C193" s="601" t="s">
        <v>1632</v>
      </c>
      <c r="D193" s="152">
        <v>22470</v>
      </c>
      <c r="E193" s="152">
        <v>22990</v>
      </c>
      <c r="F193" s="152">
        <f t="shared" ref="F193" si="61">E193-D193</f>
        <v>520</v>
      </c>
      <c r="G193" s="534"/>
    </row>
    <row r="194" spans="1:7" ht="15" customHeight="1" thickBot="1" x14ac:dyDescent="0.25">
      <c r="A194" s="142" t="s">
        <v>929</v>
      </c>
      <c r="B194" s="623" t="s">
        <v>1298</v>
      </c>
      <c r="C194" s="653" t="s">
        <v>1957</v>
      </c>
      <c r="D194" s="21">
        <v>10225</v>
      </c>
      <c r="E194" s="21">
        <v>10225</v>
      </c>
      <c r="F194" s="152">
        <f t="shared" si="58"/>
        <v>0</v>
      </c>
      <c r="G194" s="183" t="s">
        <v>1629</v>
      </c>
    </row>
    <row r="195" spans="1:7" ht="15" customHeight="1" thickBot="1" x14ac:dyDescent="0.25">
      <c r="A195" s="142" t="s">
        <v>930</v>
      </c>
      <c r="B195" s="629" t="s">
        <v>1328</v>
      </c>
      <c r="C195" s="635" t="s">
        <v>1608</v>
      </c>
      <c r="D195" s="278">
        <v>8830</v>
      </c>
      <c r="E195" s="278">
        <v>8980</v>
      </c>
      <c r="F195" s="582">
        <f t="shared" ref="F195" si="62">E195-D195</f>
        <v>150</v>
      </c>
    </row>
    <row r="196" spans="1:7" ht="15" customHeight="1" thickBot="1" x14ac:dyDescent="0.25">
      <c r="A196" s="23" t="s">
        <v>931</v>
      </c>
      <c r="B196" s="623" t="s">
        <v>1329</v>
      </c>
      <c r="C196" s="601" t="s">
        <v>1490</v>
      </c>
      <c r="D196" s="159">
        <v>14170</v>
      </c>
      <c r="E196" s="159">
        <v>15440</v>
      </c>
      <c r="F196" s="152">
        <f t="shared" ref="F196" si="63">E196-D196</f>
        <v>1270</v>
      </c>
    </row>
    <row r="197" spans="1:7" ht="15" customHeight="1" thickBot="1" x14ac:dyDescent="0.25">
      <c r="A197" s="23" t="s">
        <v>932</v>
      </c>
      <c r="B197" s="623" t="s">
        <v>1330</v>
      </c>
      <c r="C197" s="603" t="s">
        <v>1650</v>
      </c>
      <c r="D197" s="152">
        <v>8485</v>
      </c>
      <c r="E197" s="152">
        <v>8670</v>
      </c>
      <c r="F197" s="152">
        <f t="shared" ref="F197" si="64">E197-D197</f>
        <v>185</v>
      </c>
      <c r="G197" s="463"/>
    </row>
    <row r="198" spans="1:7" ht="15" customHeight="1" thickBot="1" x14ac:dyDescent="0.25">
      <c r="A198" s="161" t="s">
        <v>933</v>
      </c>
      <c r="B198" s="629" t="s">
        <v>1331</v>
      </c>
      <c r="C198" s="603" t="s">
        <v>1681</v>
      </c>
      <c r="D198" s="152">
        <v>16380</v>
      </c>
      <c r="E198" s="152">
        <v>16520</v>
      </c>
      <c r="F198" s="152">
        <f t="shared" ref="F198" si="65">E198-D198</f>
        <v>140</v>
      </c>
      <c r="G198" s="127"/>
    </row>
    <row r="199" spans="1:7" ht="15" customHeight="1" thickBot="1" x14ac:dyDescent="0.25">
      <c r="A199" s="23" t="s">
        <v>934</v>
      </c>
      <c r="B199" s="623" t="s">
        <v>1954</v>
      </c>
      <c r="C199" s="601" t="s">
        <v>1958</v>
      </c>
      <c r="D199" s="152">
        <v>16135</v>
      </c>
      <c r="E199" s="152">
        <v>16150</v>
      </c>
      <c r="F199" s="152">
        <f t="shared" si="58"/>
        <v>15</v>
      </c>
      <c r="G199" s="670"/>
    </row>
    <row r="200" spans="1:7" ht="15" customHeight="1" thickBot="1" x14ac:dyDescent="0.25">
      <c r="A200" s="23" t="s">
        <v>935</v>
      </c>
      <c r="B200" s="629" t="s">
        <v>1332</v>
      </c>
      <c r="C200" s="603" t="s">
        <v>1959</v>
      </c>
      <c r="D200" s="152">
        <v>21250</v>
      </c>
      <c r="E200" s="152">
        <v>21455</v>
      </c>
      <c r="F200" s="152">
        <f t="shared" si="58"/>
        <v>205</v>
      </c>
    </row>
    <row r="201" spans="1:7" ht="15" customHeight="1" thickBot="1" x14ac:dyDescent="0.25">
      <c r="A201" s="663" t="s">
        <v>936</v>
      </c>
      <c r="B201" s="662" t="s">
        <v>1333</v>
      </c>
      <c r="C201" s="603" t="s">
        <v>1565</v>
      </c>
      <c r="D201" s="152">
        <v>13985</v>
      </c>
      <c r="E201" s="152">
        <v>14220</v>
      </c>
      <c r="F201" s="152">
        <f t="shared" ref="F201" si="66">E201-D201</f>
        <v>235</v>
      </c>
    </row>
    <row r="202" spans="1:7" ht="13.5" thickBot="1" x14ac:dyDescent="0.25">
      <c r="A202" s="123"/>
      <c r="B202" s="125"/>
      <c r="D202" s="125" t="s">
        <v>1020</v>
      </c>
      <c r="E202" s="125"/>
      <c r="F202" s="506">
        <f>SUM(F6:F201)</f>
        <v>41805</v>
      </c>
      <c r="G202" s="507">
        <f>+F93+F69+F63+F60+F51+F167</f>
        <v>1330</v>
      </c>
    </row>
    <row r="203" spans="1:7" x14ac:dyDescent="0.2">
      <c r="A203" s="123"/>
      <c r="B203" s="125"/>
      <c r="C203" s="124"/>
      <c r="D203" s="115"/>
      <c r="E203" s="125"/>
      <c r="F203" s="126"/>
    </row>
    <row r="204" spans="1:7" ht="13.5" thickBot="1" x14ac:dyDescent="0.25">
      <c r="A204" s="129"/>
      <c r="B204" s="130"/>
      <c r="C204" s="793" t="s">
        <v>1043</v>
      </c>
      <c r="D204" s="793"/>
      <c r="E204" s="793"/>
      <c r="F204" s="456">
        <f>SUM('Общ. счетчики'!G48:G49)</f>
        <v>43500</v>
      </c>
    </row>
    <row r="205" spans="1:7" ht="16.5" customHeight="1" x14ac:dyDescent="0.2">
      <c r="E205" s="131"/>
    </row>
  </sheetData>
  <customSheetViews>
    <customSheetView guid="{59BB3A05-2517-4212-B4B0-766CE27362F6}" scale="120" showPageBreaks="1" printArea="1" hiddenColumns="1" state="hidden" view="pageBreakPreview" topLeftCell="A156">
      <selection activeCell="G164" sqref="G164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topLeftCell="A64" zoomScaleSheetLayoutView="100" workbookViewId="0">
      <selection activeCell="D12" sqref="D12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64" t="s">
        <v>1051</v>
      </c>
      <c r="D1" s="764"/>
      <c r="E1" s="811" t="s">
        <v>2010</v>
      </c>
      <c r="F1" s="811"/>
    </row>
    <row r="2" spans="1:8" ht="13.5" thickBot="1" x14ac:dyDescent="0.25">
      <c r="A2" s="815" t="s">
        <v>28</v>
      </c>
      <c r="B2" s="816"/>
      <c r="C2" s="241"/>
      <c r="F2" s="2"/>
    </row>
    <row r="3" spans="1:8" s="107" customFormat="1" ht="11.25" customHeight="1" x14ac:dyDescent="0.2">
      <c r="A3" s="810" t="s">
        <v>480</v>
      </c>
      <c r="B3" s="810" t="s">
        <v>481</v>
      </c>
      <c r="C3" s="810" t="s">
        <v>1</v>
      </c>
      <c r="D3" s="810" t="s">
        <v>2</v>
      </c>
      <c r="E3" s="810"/>
      <c r="F3" s="812" t="s">
        <v>482</v>
      </c>
    </row>
    <row r="4" spans="1:8" s="107" customFormat="1" ht="11.25" x14ac:dyDescent="0.2">
      <c r="A4" s="810"/>
      <c r="B4" s="810"/>
      <c r="C4" s="810"/>
      <c r="D4" s="810"/>
      <c r="E4" s="810"/>
      <c r="F4" s="813"/>
    </row>
    <row r="5" spans="1:8" s="107" customFormat="1" ht="12" thickBot="1" x14ac:dyDescent="0.25">
      <c r="A5" s="810"/>
      <c r="B5" s="810"/>
      <c r="C5" s="810"/>
      <c r="D5" s="242" t="s">
        <v>6</v>
      </c>
      <c r="E5" s="243" t="s">
        <v>7</v>
      </c>
      <c r="F5" s="814"/>
    </row>
    <row r="6" spans="1:8" s="107" customFormat="1" ht="12.75" customHeight="1" thickBot="1" x14ac:dyDescent="0.25">
      <c r="A6" s="244" t="s">
        <v>28</v>
      </c>
      <c r="B6" s="244"/>
      <c r="C6" s="244"/>
      <c r="D6" s="245">
        <v>44828</v>
      </c>
      <c r="E6" s="245">
        <v>44858</v>
      </c>
      <c r="F6" s="137"/>
    </row>
    <row r="7" spans="1:8" s="107" customFormat="1" ht="24" customHeight="1" x14ac:dyDescent="0.2">
      <c r="A7" s="304" t="s">
        <v>1512</v>
      </c>
      <c r="B7" s="246" t="s">
        <v>1492</v>
      </c>
      <c r="C7" s="247" t="s">
        <v>1493</v>
      </c>
      <c r="D7" s="555">
        <v>8605</v>
      </c>
      <c r="E7" s="555">
        <v>8766</v>
      </c>
      <c r="F7" s="374">
        <f t="shared" ref="F7" si="0">E7-D7</f>
        <v>161</v>
      </c>
      <c r="G7" s="496" t="s">
        <v>1536</v>
      </c>
      <c r="H7" s="695"/>
    </row>
    <row r="8" spans="1:8" s="107" customFormat="1" ht="22.5" x14ac:dyDescent="0.2">
      <c r="A8" s="51" t="s">
        <v>1597</v>
      </c>
      <c r="B8" s="246" t="s">
        <v>1592</v>
      </c>
      <c r="C8" s="247" t="s">
        <v>1593</v>
      </c>
      <c r="D8" s="555">
        <v>13673</v>
      </c>
      <c r="E8" s="555">
        <v>14071</v>
      </c>
      <c r="F8" s="233">
        <f t="shared" ref="F8" si="1">E8-D8</f>
        <v>398</v>
      </c>
      <c r="G8" s="496" t="s">
        <v>1536</v>
      </c>
      <c r="H8" s="594"/>
    </row>
    <row r="9" spans="1:8" s="107" customFormat="1" ht="25.5" customHeight="1" x14ac:dyDescent="0.2">
      <c r="A9" s="304" t="s">
        <v>1971</v>
      </c>
      <c r="B9" s="304" t="s">
        <v>1966</v>
      </c>
      <c r="C9" s="249" t="s">
        <v>1968</v>
      </c>
      <c r="D9" s="555">
        <v>314</v>
      </c>
      <c r="E9" s="583">
        <v>314</v>
      </c>
      <c r="F9" s="295">
        <f t="shared" ref="F9:F13" si="2">E9-D9</f>
        <v>0</v>
      </c>
      <c r="G9" s="496"/>
      <c r="H9" s="695"/>
    </row>
    <row r="10" spans="1:8" s="107" customFormat="1" ht="24.75" customHeight="1" x14ac:dyDescent="0.2">
      <c r="A10" s="51" t="s">
        <v>1598</v>
      </c>
      <c r="B10" s="246" t="s">
        <v>1581</v>
      </c>
      <c r="C10" s="248" t="s">
        <v>1582</v>
      </c>
      <c r="D10" s="555">
        <v>36251</v>
      </c>
      <c r="E10" s="583">
        <v>36756</v>
      </c>
      <c r="F10" s="295">
        <f>E10-D10</f>
        <v>505</v>
      </c>
      <c r="G10" s="524" t="s">
        <v>1580</v>
      </c>
      <c r="H10" s="695"/>
    </row>
    <row r="11" spans="1:8" s="107" customFormat="1" ht="24" customHeight="1" x14ac:dyDescent="0.2">
      <c r="A11" s="51" t="s">
        <v>1537</v>
      </c>
      <c r="B11" s="246" t="s">
        <v>1524</v>
      </c>
      <c r="C11" s="248" t="s">
        <v>1525</v>
      </c>
      <c r="D11" s="555">
        <v>38310</v>
      </c>
      <c r="E11" s="193">
        <v>38906</v>
      </c>
      <c r="F11" s="295">
        <f t="shared" ref="F11" si="3">E11-D11</f>
        <v>596</v>
      </c>
      <c r="G11" s="497" t="s">
        <v>1536</v>
      </c>
    </row>
    <row r="12" spans="1:8" s="107" customFormat="1" ht="22.5" x14ac:dyDescent="0.2">
      <c r="A12" s="51" t="s">
        <v>39</v>
      </c>
      <c r="B12" s="246" t="s">
        <v>1473</v>
      </c>
      <c r="C12" s="249" t="s">
        <v>1503</v>
      </c>
      <c r="D12" s="555">
        <v>23173</v>
      </c>
      <c r="E12" s="555">
        <v>23432</v>
      </c>
      <c r="F12" s="295">
        <f t="shared" si="2"/>
        <v>259</v>
      </c>
      <c r="G12" s="495" t="s">
        <v>1535</v>
      </c>
    </row>
    <row r="13" spans="1:8" s="107" customFormat="1" ht="22.5" x14ac:dyDescent="0.2">
      <c r="A13" s="51" t="s">
        <v>41</v>
      </c>
      <c r="B13" s="246" t="s">
        <v>1398</v>
      </c>
      <c r="C13" s="249" t="s">
        <v>483</v>
      </c>
      <c r="D13" s="555">
        <v>1317</v>
      </c>
      <c r="E13" s="583">
        <v>1317</v>
      </c>
      <c r="F13" s="295">
        <f t="shared" si="2"/>
        <v>0</v>
      </c>
      <c r="G13" s="279"/>
    </row>
    <row r="14" spans="1:8" s="107" customFormat="1" ht="25.5" customHeight="1" x14ac:dyDescent="0.2">
      <c r="A14" s="51" t="s">
        <v>43</v>
      </c>
      <c r="B14" s="246" t="s">
        <v>1533</v>
      </c>
      <c r="C14" s="249" t="s">
        <v>1534</v>
      </c>
      <c r="D14" s="555">
        <v>1853</v>
      </c>
      <c r="E14" s="583">
        <v>1853</v>
      </c>
      <c r="F14" s="319">
        <f t="shared" ref="F14" si="4">E14-D14</f>
        <v>0</v>
      </c>
      <c r="G14" s="497" t="s">
        <v>1535</v>
      </c>
      <c r="H14" s="558"/>
    </row>
    <row r="15" spans="1:8" s="107" customFormat="1" ht="25.5" customHeight="1" x14ac:dyDescent="0.2">
      <c r="A15" s="51" t="s">
        <v>1365</v>
      </c>
      <c r="B15" s="301" t="s">
        <v>1979</v>
      </c>
      <c r="C15" s="249" t="s">
        <v>1978</v>
      </c>
      <c r="D15" s="555">
        <v>10036</v>
      </c>
      <c r="E15" s="555">
        <v>10036</v>
      </c>
      <c r="F15" s="538">
        <f>E15-D15</f>
        <v>0</v>
      </c>
      <c r="G15" s="279"/>
    </row>
    <row r="16" spans="1:8" s="107" customFormat="1" ht="25.5" customHeight="1" x14ac:dyDescent="0.2">
      <c r="A16" s="51" t="s">
        <v>1624</v>
      </c>
      <c r="B16" s="301" t="s">
        <v>1622</v>
      </c>
      <c r="C16" s="249" t="s">
        <v>1623</v>
      </c>
      <c r="D16" s="193">
        <v>619</v>
      </c>
      <c r="E16" s="193">
        <v>639</v>
      </c>
      <c r="F16" s="538">
        <f t="shared" ref="F16" si="5">E16-D16</f>
        <v>20</v>
      </c>
      <c r="G16" s="279"/>
    </row>
    <row r="17" spans="1:8" s="107" customFormat="1" ht="25.5" customHeight="1" thickBot="1" x14ac:dyDescent="0.25">
      <c r="A17" s="672" t="s">
        <v>1973</v>
      </c>
      <c r="B17" s="301" t="s">
        <v>1972</v>
      </c>
      <c r="C17" s="249" t="s">
        <v>1975</v>
      </c>
      <c r="D17" s="193">
        <v>943</v>
      </c>
      <c r="E17" s="193">
        <v>981</v>
      </c>
      <c r="F17" s="538">
        <f t="shared" ref="F17" si="6">E17-D17</f>
        <v>38</v>
      </c>
      <c r="G17" s="279"/>
    </row>
    <row r="18" spans="1:8" s="107" customFormat="1" ht="18" customHeight="1" thickBot="1" x14ac:dyDescent="0.25">
      <c r="A18" s="51"/>
      <c r="B18" s="246" t="s">
        <v>1045</v>
      </c>
      <c r="C18" s="302">
        <f>SUM('Общ. счетчики'!G12)</f>
        <v>1920</v>
      </c>
      <c r="D18" s="193"/>
      <c r="E18" s="193"/>
      <c r="F18" s="230">
        <f>SUM(F7:F14)</f>
        <v>1919</v>
      </c>
      <c r="G18" s="108"/>
    </row>
    <row r="19" spans="1:8" s="107" customFormat="1" ht="18" customHeight="1" thickBot="1" x14ac:dyDescent="0.25">
      <c r="A19" s="51"/>
      <c r="B19" s="301" t="s">
        <v>1486</v>
      </c>
      <c r="C19" s="302">
        <f>'Общ. счетчики'!G8+'Общ. счетчики'!G9</f>
        <v>3240</v>
      </c>
      <c r="D19" s="193"/>
      <c r="E19" s="193"/>
      <c r="F19" s="476">
        <f>F15+F16</f>
        <v>20</v>
      </c>
      <c r="G19" s="108"/>
    </row>
    <row r="20" spans="1:8" s="107" customFormat="1" ht="22.5" x14ac:dyDescent="0.2">
      <c r="A20" s="51" t="s">
        <v>45</v>
      </c>
      <c r="B20" s="246" t="s">
        <v>1992</v>
      </c>
      <c r="C20" s="249" t="s">
        <v>1466</v>
      </c>
      <c r="D20" s="555">
        <v>39899</v>
      </c>
      <c r="E20" s="555">
        <v>39949</v>
      </c>
      <c r="F20" s="235">
        <f t="shared" ref="F20:F26" si="7">E20-D20</f>
        <v>50</v>
      </c>
      <c r="G20" s="497" t="s">
        <v>1535</v>
      </c>
      <c r="H20" s="694"/>
    </row>
    <row r="21" spans="1:8" s="107" customFormat="1" ht="25.5" customHeight="1" x14ac:dyDescent="0.2">
      <c r="A21" s="51" t="s">
        <v>1538</v>
      </c>
      <c r="B21" s="246" t="s">
        <v>1531</v>
      </c>
      <c r="C21" s="247" t="s">
        <v>1532</v>
      </c>
      <c r="D21" s="555">
        <v>22024</v>
      </c>
      <c r="E21" s="555">
        <v>22420</v>
      </c>
      <c r="F21" s="233">
        <f t="shared" ref="F21" si="8">E21-D21</f>
        <v>396</v>
      </c>
      <c r="G21" s="495" t="s">
        <v>1536</v>
      </c>
      <c r="H21" s="695"/>
    </row>
    <row r="22" spans="1:8" s="107" customFormat="1" ht="30" customHeight="1" x14ac:dyDescent="0.2">
      <c r="A22" s="304" t="s">
        <v>1557</v>
      </c>
      <c r="B22" s="52" t="s">
        <v>1558</v>
      </c>
      <c r="C22" s="247" t="s">
        <v>1540</v>
      </c>
      <c r="D22" s="555">
        <v>31968</v>
      </c>
      <c r="E22" s="555">
        <v>31968</v>
      </c>
      <c r="F22" s="233">
        <f t="shared" ref="F22" si="9">E22-D22</f>
        <v>0</v>
      </c>
      <c r="G22" s="495" t="s">
        <v>1536</v>
      </c>
      <c r="H22" s="696" t="s">
        <v>1969</v>
      </c>
    </row>
    <row r="23" spans="1:8" s="107" customFormat="1" ht="33.75" x14ac:dyDescent="0.2">
      <c r="A23" s="51" t="s">
        <v>1539</v>
      </c>
      <c r="B23" s="246" t="s">
        <v>1518</v>
      </c>
      <c r="C23" s="247" t="s">
        <v>1519</v>
      </c>
      <c r="D23" s="555">
        <v>4968</v>
      </c>
      <c r="E23" s="555">
        <v>5082</v>
      </c>
      <c r="F23" s="233">
        <f t="shared" ref="F23" si="10">E23-D23</f>
        <v>114</v>
      </c>
      <c r="G23" s="496" t="s">
        <v>1536</v>
      </c>
      <c r="H23" s="695"/>
    </row>
    <row r="24" spans="1:8" s="107" customFormat="1" ht="28.5" customHeight="1" x14ac:dyDescent="0.2">
      <c r="A24" s="51" t="s">
        <v>53</v>
      </c>
      <c r="B24" s="301" t="s">
        <v>1481</v>
      </c>
      <c r="C24" s="248" t="s">
        <v>484</v>
      </c>
      <c r="D24" s="193">
        <v>25850</v>
      </c>
      <c r="E24" s="193">
        <v>25950</v>
      </c>
      <c r="F24" s="540">
        <f t="shared" si="7"/>
        <v>100</v>
      </c>
      <c r="G24" s="222" t="s">
        <v>1436</v>
      </c>
    </row>
    <row r="25" spans="1:8" s="107" customFormat="1" ht="28.5" customHeight="1" x14ac:dyDescent="0.2">
      <c r="A25" s="51" t="s">
        <v>1047</v>
      </c>
      <c r="B25" s="301" t="s">
        <v>1694</v>
      </c>
      <c r="C25" s="248" t="s">
        <v>1048</v>
      </c>
      <c r="D25" s="555">
        <v>15587</v>
      </c>
      <c r="E25" s="555">
        <v>15681</v>
      </c>
      <c r="F25" s="540">
        <f t="shared" si="7"/>
        <v>94</v>
      </c>
      <c r="G25" s="445"/>
    </row>
    <row r="26" spans="1:8" s="107" customFormat="1" ht="28.5" customHeight="1" thickBot="1" x14ac:dyDescent="0.25">
      <c r="A26" s="51" t="s">
        <v>66</v>
      </c>
      <c r="B26" s="301" t="s">
        <v>1482</v>
      </c>
      <c r="C26" s="193" t="s">
        <v>485</v>
      </c>
      <c r="D26" s="555">
        <v>24624</v>
      </c>
      <c r="E26" s="555">
        <v>24624</v>
      </c>
      <c r="F26" s="540">
        <f t="shared" si="7"/>
        <v>0</v>
      </c>
      <c r="G26" s="222"/>
    </row>
    <row r="27" spans="1:8" s="107" customFormat="1" ht="18" customHeight="1" thickBot="1" x14ac:dyDescent="0.25">
      <c r="A27" s="51"/>
      <c r="B27" s="246" t="s">
        <v>1045</v>
      </c>
      <c r="C27" s="303">
        <f>SUM('Общ. счетчики'!G18:G18)</f>
        <v>540</v>
      </c>
      <c r="D27" s="193"/>
      <c r="E27" s="193"/>
      <c r="F27" s="493">
        <f>SUM(F20:F23)</f>
        <v>560</v>
      </c>
      <c r="G27" s="222"/>
    </row>
    <row r="28" spans="1:8" s="107" customFormat="1" ht="18" customHeight="1" x14ac:dyDescent="0.2">
      <c r="A28" s="51"/>
      <c r="B28" s="250" t="s">
        <v>1486</v>
      </c>
      <c r="C28" s="303">
        <f>'Общ. счетчики'!G14+'Общ. счетчики'!G15</f>
        <v>1330</v>
      </c>
      <c r="D28" s="193"/>
      <c r="E28" s="193"/>
      <c r="F28" s="492">
        <f>SUM(F24:F26)</f>
        <v>194</v>
      </c>
      <c r="G28" s="222"/>
    </row>
    <row r="29" spans="1:8" s="107" customFormat="1" ht="24" customHeight="1" x14ac:dyDescent="0.2">
      <c r="A29" s="304" t="s">
        <v>1513</v>
      </c>
      <c r="B29" s="304" t="s">
        <v>1500</v>
      </c>
      <c r="C29" s="247" t="s">
        <v>1501</v>
      </c>
      <c r="D29" s="555">
        <v>57241</v>
      </c>
      <c r="E29" s="555">
        <v>57999</v>
      </c>
      <c r="F29" s="236">
        <f t="shared" ref="F29" si="11">E29-D29</f>
        <v>758</v>
      </c>
      <c r="G29" s="496" t="s">
        <v>1536</v>
      </c>
      <c r="H29" s="694"/>
    </row>
    <row r="30" spans="1:8" s="107" customFormat="1" ht="24" customHeight="1" x14ac:dyDescent="0.2">
      <c r="A30" s="51" t="s">
        <v>1570</v>
      </c>
      <c r="B30" s="277" t="s">
        <v>1342</v>
      </c>
      <c r="C30" s="247" t="s">
        <v>1555</v>
      </c>
      <c r="D30" s="555">
        <v>5338</v>
      </c>
      <c r="E30" s="555">
        <v>5430</v>
      </c>
      <c r="F30" s="234">
        <f t="shared" ref="F30" si="12">E30-D30</f>
        <v>92</v>
      </c>
      <c r="G30" s="496" t="s">
        <v>1535</v>
      </c>
    </row>
    <row r="31" spans="1:8" s="107" customFormat="1" ht="24" customHeight="1" x14ac:dyDescent="0.2">
      <c r="A31" s="51" t="s">
        <v>58</v>
      </c>
      <c r="B31" s="246" t="s">
        <v>59</v>
      </c>
      <c r="C31" s="249" t="s">
        <v>1649</v>
      </c>
      <c r="D31" s="555">
        <v>22758</v>
      </c>
      <c r="E31" s="555">
        <v>23758</v>
      </c>
      <c r="F31" s="319">
        <f t="shared" ref="F31" si="13">E31-D31</f>
        <v>1000</v>
      </c>
      <c r="G31" s="559"/>
      <c r="H31" s="560"/>
    </row>
    <row r="32" spans="1:8" s="107" customFormat="1" ht="22.5" customHeight="1" x14ac:dyDescent="0.2">
      <c r="A32" s="51" t="s">
        <v>1567</v>
      </c>
      <c r="B32" s="246" t="s">
        <v>1352</v>
      </c>
      <c r="C32" s="248" t="s">
        <v>1548</v>
      </c>
      <c r="D32" s="592">
        <v>28845</v>
      </c>
      <c r="E32" s="592">
        <v>29377</v>
      </c>
      <c r="F32" s="234">
        <f>E32-D32</f>
        <v>532</v>
      </c>
      <c r="G32" s="497" t="s">
        <v>1535</v>
      </c>
    </row>
    <row r="33" spans="1:8" s="107" customFormat="1" ht="22.5" customHeight="1" x14ac:dyDescent="0.2">
      <c r="A33" s="51" t="s">
        <v>1579</v>
      </c>
      <c r="B33" s="246" t="s">
        <v>1571</v>
      </c>
      <c r="C33" s="247" t="s">
        <v>1577</v>
      </c>
      <c r="D33" s="555">
        <v>20683</v>
      </c>
      <c r="E33" s="555">
        <v>21263</v>
      </c>
      <c r="F33" s="234">
        <f t="shared" ref="F33" si="14">E33-D33</f>
        <v>580</v>
      </c>
      <c r="G33" s="520" t="s">
        <v>1536</v>
      </c>
    </row>
    <row r="34" spans="1:8" s="107" customFormat="1" ht="24.75" customHeight="1" x14ac:dyDescent="0.2">
      <c r="A34" s="51" t="s">
        <v>1514</v>
      </c>
      <c r="B34" s="246" t="s">
        <v>1496</v>
      </c>
      <c r="C34" s="247" t="s">
        <v>1497</v>
      </c>
      <c r="D34" s="193">
        <v>70900</v>
      </c>
      <c r="E34" s="193">
        <v>71938</v>
      </c>
      <c r="F34" s="234">
        <f t="shared" ref="F34" si="15">E34-D34</f>
        <v>1038</v>
      </c>
      <c r="G34" s="185" t="s">
        <v>1535</v>
      </c>
    </row>
    <row r="35" spans="1:8" s="107" customFormat="1" ht="29.25" customHeight="1" x14ac:dyDescent="0.2">
      <c r="A35" s="251" t="s">
        <v>1397</v>
      </c>
      <c r="B35" s="252" t="s">
        <v>1483</v>
      </c>
      <c r="C35" s="462">
        <v>32222217</v>
      </c>
      <c r="D35" s="555">
        <v>1269</v>
      </c>
      <c r="E35" s="583">
        <v>1269</v>
      </c>
      <c r="F35" s="537">
        <f t="shared" ref="F35:F40" si="16">E35-D35</f>
        <v>0</v>
      </c>
      <c r="G35" s="558"/>
    </row>
    <row r="36" spans="1:8" s="107" customFormat="1" ht="27" customHeight="1" x14ac:dyDescent="0.2">
      <c r="A36" s="251" t="s">
        <v>1355</v>
      </c>
      <c r="B36" s="252" t="s">
        <v>1982</v>
      </c>
      <c r="C36" s="253" t="s">
        <v>1360</v>
      </c>
      <c r="D36" s="555">
        <v>8102</v>
      </c>
      <c r="E36" s="555">
        <v>8102</v>
      </c>
      <c r="F36" s="538">
        <f t="shared" si="16"/>
        <v>0</v>
      </c>
      <c r="G36" s="125">
        <v>8034</v>
      </c>
    </row>
    <row r="37" spans="1:8" s="107" customFormat="1" ht="27.75" customHeight="1" x14ac:dyDescent="0.2">
      <c r="A37" s="251" t="s">
        <v>1371</v>
      </c>
      <c r="B37" s="252" t="s">
        <v>1484</v>
      </c>
      <c r="C37" s="448">
        <v>17784290</v>
      </c>
      <c r="D37" s="193">
        <v>23956</v>
      </c>
      <c r="E37" s="193">
        <v>24190</v>
      </c>
      <c r="F37" s="538">
        <f t="shared" si="16"/>
        <v>234</v>
      </c>
    </row>
    <row r="38" spans="1:8" s="107" customFormat="1" ht="27" customHeight="1" x14ac:dyDescent="0.2">
      <c r="A38" s="251" t="s">
        <v>1372</v>
      </c>
      <c r="B38" s="252" t="s">
        <v>1981</v>
      </c>
      <c r="C38" s="448">
        <v>17786166</v>
      </c>
      <c r="D38" s="193">
        <v>1417</v>
      </c>
      <c r="E38" s="193">
        <v>1417</v>
      </c>
      <c r="F38" s="538">
        <f t="shared" si="16"/>
        <v>0</v>
      </c>
    </row>
    <row r="39" spans="1:8" ht="27.75" customHeight="1" x14ac:dyDescent="0.2">
      <c r="A39" s="51" t="s">
        <v>67</v>
      </c>
      <c r="B39" s="252" t="s">
        <v>1454</v>
      </c>
      <c r="C39" s="247" t="s">
        <v>486</v>
      </c>
      <c r="D39" s="555">
        <v>19471</v>
      </c>
      <c r="E39" s="555">
        <v>19545</v>
      </c>
      <c r="F39" s="537">
        <f t="shared" si="16"/>
        <v>74</v>
      </c>
      <c r="G39" s="108"/>
    </row>
    <row r="40" spans="1:8" ht="27.75" customHeight="1" x14ac:dyDescent="0.2">
      <c r="A40" s="51" t="s">
        <v>1358</v>
      </c>
      <c r="B40" s="252" t="s">
        <v>1485</v>
      </c>
      <c r="C40" s="247" t="s">
        <v>1359</v>
      </c>
      <c r="D40" s="555">
        <v>40131</v>
      </c>
      <c r="E40" s="555">
        <v>40207</v>
      </c>
      <c r="F40" s="566">
        <f t="shared" si="16"/>
        <v>76</v>
      </c>
      <c r="G40" s="222"/>
      <c r="H40" s="299"/>
    </row>
    <row r="41" spans="1:8" ht="27.75" customHeight="1" thickBot="1" x14ac:dyDescent="0.25">
      <c r="A41" s="51" t="s">
        <v>1625</v>
      </c>
      <c r="B41" s="301" t="s">
        <v>1622</v>
      </c>
      <c r="C41" s="247" t="s">
        <v>1626</v>
      </c>
      <c r="D41" s="193">
        <v>536</v>
      </c>
      <c r="E41" s="193">
        <v>551</v>
      </c>
      <c r="F41" s="539">
        <f t="shared" ref="F41" si="17">E41-D41</f>
        <v>15</v>
      </c>
      <c r="G41" s="222"/>
    </row>
    <row r="42" spans="1:8" ht="16.5" customHeight="1" x14ac:dyDescent="0.2">
      <c r="A42" s="478"/>
      <c r="B42" s="675" t="s">
        <v>1045</v>
      </c>
      <c r="C42" s="480">
        <f>SUM('Общ. счетчики'!G24:G24)</f>
        <v>3020</v>
      </c>
      <c r="D42" s="479"/>
      <c r="E42" s="479" t="s">
        <v>1044</v>
      </c>
      <c r="F42" s="671">
        <f>SUM(F29:F34)</f>
        <v>4000</v>
      </c>
      <c r="G42" s="486"/>
    </row>
    <row r="43" spans="1:8" ht="16.5" customHeight="1" x14ac:dyDescent="0.2">
      <c r="A43" s="481"/>
      <c r="B43" s="673" t="s">
        <v>1486</v>
      </c>
      <c r="C43" s="482">
        <f>'Общ. счетчики'!G20+'Общ. счетчики'!G21</f>
        <v>1760</v>
      </c>
      <c r="D43" s="481"/>
      <c r="E43" s="481"/>
      <c r="F43" s="483">
        <f>SUM(F35:F41)+SUM(F15:F17)+SUM(F24:F26)</f>
        <v>651</v>
      </c>
      <c r="G43" s="477"/>
    </row>
    <row r="44" spans="1:8" x14ac:dyDescent="0.2">
      <c r="A44" s="77"/>
      <c r="B44" s="306" t="s">
        <v>1050</v>
      </c>
      <c r="C44" s="487">
        <f>C18+C27+C42</f>
        <v>5480</v>
      </c>
      <c r="D44" s="77"/>
      <c r="E44" s="77"/>
      <c r="F44" s="488">
        <f>F18+F27+F42</f>
        <v>6479</v>
      </c>
    </row>
    <row r="45" spans="1:8" x14ac:dyDescent="0.2">
      <c r="A45" s="36"/>
      <c r="B45" s="246" t="s">
        <v>1357</v>
      </c>
      <c r="C45" s="254"/>
      <c r="D45" s="36"/>
      <c r="E45" s="36"/>
      <c r="F45" s="489">
        <f>F44+F43+F28+F19</f>
        <v>7344</v>
      </c>
    </row>
    <row r="46" spans="1:8" ht="33" customHeight="1" thickBot="1" x14ac:dyDescent="0.25">
      <c r="A46" s="305" t="s">
        <v>82</v>
      </c>
      <c r="B46" s="77"/>
      <c r="C46" s="77"/>
      <c r="D46" s="77"/>
      <c r="E46" s="77"/>
      <c r="F46" s="138"/>
    </row>
    <row r="47" spans="1:8" ht="12.75" customHeight="1" x14ac:dyDescent="0.2">
      <c r="A47" s="797" t="s">
        <v>480</v>
      </c>
      <c r="B47" s="797" t="s">
        <v>481</v>
      </c>
      <c r="C47" s="797" t="s">
        <v>1</v>
      </c>
      <c r="D47" s="797" t="s">
        <v>2</v>
      </c>
      <c r="E47" s="797"/>
      <c r="F47" s="818" t="s">
        <v>482</v>
      </c>
      <c r="G47" s="817" t="s">
        <v>2004</v>
      </c>
    </row>
    <row r="48" spans="1:8" x14ac:dyDescent="0.2">
      <c r="A48" s="797"/>
      <c r="B48" s="797"/>
      <c r="C48" s="797"/>
      <c r="D48" s="797"/>
      <c r="E48" s="797"/>
      <c r="F48" s="819"/>
      <c r="G48" s="817"/>
    </row>
    <row r="49" spans="1:10" ht="17.25" customHeight="1" thickBot="1" x14ac:dyDescent="0.25">
      <c r="A49" s="797"/>
      <c r="B49" s="797"/>
      <c r="C49" s="797"/>
      <c r="D49" s="255" t="s">
        <v>6</v>
      </c>
      <c r="E49" s="256" t="s">
        <v>7</v>
      </c>
      <c r="F49" s="820"/>
      <c r="G49" s="817"/>
    </row>
    <row r="50" spans="1:10" ht="36" customHeight="1" thickBot="1" x14ac:dyDescent="0.25">
      <c r="A50" s="249" t="s">
        <v>487</v>
      </c>
      <c r="B50" s="796" t="s">
        <v>488</v>
      </c>
      <c r="C50" s="796"/>
      <c r="D50" s="193"/>
      <c r="E50" s="193"/>
      <c r="F50" s="237">
        <f>'Общ. счетчики'!G31</f>
        <v>0</v>
      </c>
      <c r="G50" s="216"/>
      <c r="H50" s="257"/>
    </row>
    <row r="51" spans="1:10" ht="24" customHeight="1" x14ac:dyDescent="0.2">
      <c r="A51" s="257" t="s">
        <v>950</v>
      </c>
      <c r="B51" s="809" t="s">
        <v>84</v>
      </c>
      <c r="C51" s="247" t="s">
        <v>1572</v>
      </c>
      <c r="D51" s="555">
        <v>47490</v>
      </c>
      <c r="E51" s="555">
        <v>48167</v>
      </c>
      <c r="F51" s="238">
        <f>E51-D51</f>
        <v>677</v>
      </c>
      <c r="G51" s="726">
        <f>(F51*2/100)+F51</f>
        <v>690.54</v>
      </c>
      <c r="H51" s="821"/>
    </row>
    <row r="52" spans="1:10" ht="24" customHeight="1" x14ac:dyDescent="0.2">
      <c r="A52" s="51" t="s">
        <v>85</v>
      </c>
      <c r="B52" s="809"/>
      <c r="C52" s="249" t="s">
        <v>1573</v>
      </c>
      <c r="D52" s="193">
        <v>70897</v>
      </c>
      <c r="E52" s="193">
        <v>71766</v>
      </c>
      <c r="F52" s="291">
        <f>E52-D52</f>
        <v>869</v>
      </c>
      <c r="G52" s="726">
        <f>(F52*2/100)+F52</f>
        <v>886.38</v>
      </c>
      <c r="H52" s="822"/>
    </row>
    <row r="53" spans="1:10" ht="31.5" customHeight="1" x14ac:dyDescent="0.2">
      <c r="A53" s="257" t="s">
        <v>489</v>
      </c>
      <c r="B53" s="807" t="s">
        <v>994</v>
      </c>
      <c r="C53" s="799" t="s">
        <v>1970</v>
      </c>
      <c r="D53" s="731">
        <v>29460</v>
      </c>
      <c r="E53" s="801">
        <v>30997</v>
      </c>
      <c r="F53" s="827">
        <f>E53-D53</f>
        <v>1537</v>
      </c>
      <c r="G53" s="824">
        <f>F53</f>
        <v>1537</v>
      </c>
      <c r="H53" s="826"/>
      <c r="I53" s="125"/>
    </row>
    <row r="54" spans="1:10" ht="31.5" customHeight="1" x14ac:dyDescent="0.2">
      <c r="A54" s="51" t="s">
        <v>87</v>
      </c>
      <c r="B54" s="808"/>
      <c r="C54" s="800"/>
      <c r="D54" s="732"/>
      <c r="E54" s="802"/>
      <c r="F54" s="828"/>
      <c r="G54" s="825"/>
      <c r="H54" s="826"/>
      <c r="I54" s="125"/>
    </row>
    <row r="55" spans="1:10" ht="25.5" customHeight="1" x14ac:dyDescent="0.2">
      <c r="A55" s="258" t="s">
        <v>490</v>
      </c>
      <c r="B55" s="246" t="s">
        <v>89</v>
      </c>
      <c r="C55" s="249" t="s">
        <v>1530</v>
      </c>
      <c r="D55" s="555">
        <v>9405</v>
      </c>
      <c r="E55" s="583">
        <v>9405</v>
      </c>
      <c r="F55" s="238">
        <f t="shared" ref="F55" si="18">E55-D55</f>
        <v>0</v>
      </c>
      <c r="G55" s="217">
        <f>(F55*2/100)+F55</f>
        <v>0</v>
      </c>
      <c r="H55" s="514"/>
    </row>
    <row r="56" spans="1:10" ht="30.75" customHeight="1" x14ac:dyDescent="0.2">
      <c r="A56" s="485" t="s">
        <v>90</v>
      </c>
      <c r="B56" s="246" t="s">
        <v>2003</v>
      </c>
      <c r="C56" s="249" t="s">
        <v>1495</v>
      </c>
      <c r="D56" s="555">
        <v>22282</v>
      </c>
      <c r="E56" s="555">
        <v>22282</v>
      </c>
      <c r="F56" s="239">
        <f t="shared" ref="F56" si="19">E56-D56</f>
        <v>0</v>
      </c>
      <c r="G56" s="218">
        <f>(F56*0.719/100)+F56</f>
        <v>0</v>
      </c>
      <c r="H56" s="514"/>
      <c r="I56" s="125"/>
    </row>
    <row r="57" spans="1:10" ht="27" customHeight="1" x14ac:dyDescent="0.2">
      <c r="A57" s="485" t="s">
        <v>92</v>
      </c>
      <c r="B57" s="246" t="s">
        <v>1499</v>
      </c>
      <c r="C57" s="248" t="s">
        <v>1491</v>
      </c>
      <c r="D57" s="555">
        <v>4437</v>
      </c>
      <c r="E57" s="555">
        <v>4593</v>
      </c>
      <c r="F57" s="239">
        <f t="shared" ref="F57" si="20">E57-D57</f>
        <v>156</v>
      </c>
      <c r="G57" s="218">
        <f>(F57*2/100)+F57</f>
        <v>159.12</v>
      </c>
      <c r="H57" s="498"/>
      <c r="I57" s="823"/>
    </row>
    <row r="58" spans="1:10" ht="26.25" customHeight="1" x14ac:dyDescent="0.2">
      <c r="A58" s="51" t="s">
        <v>94</v>
      </c>
      <c r="B58" s="52" t="s">
        <v>2007</v>
      </c>
      <c r="C58" s="248" t="s">
        <v>1505</v>
      </c>
      <c r="D58" s="555">
        <v>9374</v>
      </c>
      <c r="E58" s="555">
        <v>9901</v>
      </c>
      <c r="F58" s="347">
        <f t="shared" ref="F58" si="21">E58-D58</f>
        <v>527</v>
      </c>
      <c r="G58" s="218">
        <f>(F58*0.851/100)+F58</f>
        <v>531.48477000000003</v>
      </c>
      <c r="H58" s="728"/>
      <c r="I58" s="823"/>
    </row>
    <row r="59" spans="1:10" ht="27" customHeight="1" x14ac:dyDescent="0.2">
      <c r="A59" s="260" t="s">
        <v>491</v>
      </c>
      <c r="B59" s="304" t="s">
        <v>1515</v>
      </c>
      <c r="C59" s="249" t="s">
        <v>1506</v>
      </c>
      <c r="D59" s="555">
        <v>15467</v>
      </c>
      <c r="E59" s="555">
        <v>15778</v>
      </c>
      <c r="F59" s="236">
        <f t="shared" ref="F59" si="22">E59-D59</f>
        <v>311</v>
      </c>
      <c r="G59" s="218">
        <f>(F59*2/100)+F59</f>
        <v>317.22000000000003</v>
      </c>
      <c r="H59" s="514"/>
      <c r="I59" s="8"/>
    </row>
    <row r="60" spans="1:10" ht="24" customHeight="1" x14ac:dyDescent="0.2">
      <c r="A60" s="51" t="s">
        <v>97</v>
      </c>
      <c r="B60" s="246" t="s">
        <v>1522</v>
      </c>
      <c r="C60" s="331" t="s">
        <v>1523</v>
      </c>
      <c r="D60" s="555">
        <v>17880</v>
      </c>
      <c r="E60" s="583">
        <v>17880</v>
      </c>
      <c r="F60" s="348">
        <f t="shared" ref="F60" si="23">E60-D60</f>
        <v>0</v>
      </c>
      <c r="G60" s="218">
        <f>(F60*2/100)+F60</f>
        <v>0</v>
      </c>
      <c r="H60" s="514"/>
      <c r="I60" s="8"/>
    </row>
    <row r="61" spans="1:10" ht="24" customHeight="1" x14ac:dyDescent="0.2">
      <c r="A61" s="51" t="s">
        <v>99</v>
      </c>
      <c r="B61" s="304" t="s">
        <v>1516</v>
      </c>
      <c r="C61" s="331" t="s">
        <v>1507</v>
      </c>
      <c r="D61" s="555">
        <v>22298</v>
      </c>
      <c r="E61" s="555">
        <v>22640</v>
      </c>
      <c r="F61" s="348">
        <f t="shared" ref="F61:F62" si="24">E61-D61</f>
        <v>342</v>
      </c>
      <c r="G61" s="330">
        <f>(F61*2/100)+F61</f>
        <v>348.84</v>
      </c>
      <c r="H61" s="514"/>
      <c r="I61" s="498"/>
      <c r="J61" s="498"/>
    </row>
    <row r="62" spans="1:10" ht="24" customHeight="1" x14ac:dyDescent="0.2">
      <c r="A62" s="52" t="s">
        <v>101</v>
      </c>
      <c r="B62" s="304" t="s">
        <v>1517</v>
      </c>
      <c r="C62" s="331" t="s">
        <v>1508</v>
      </c>
      <c r="D62" s="555">
        <v>25675</v>
      </c>
      <c r="E62" s="555">
        <v>25957</v>
      </c>
      <c r="F62" s="348">
        <f t="shared" si="24"/>
        <v>282</v>
      </c>
      <c r="G62" s="330">
        <f>(F62*2/100)+F62</f>
        <v>287.64</v>
      </c>
      <c r="H62" s="514"/>
      <c r="I62" s="498"/>
      <c r="J62" s="498"/>
    </row>
    <row r="63" spans="1:10" ht="24" customHeight="1" x14ac:dyDescent="0.2">
      <c r="A63" s="264" t="s">
        <v>1442</v>
      </c>
      <c r="B63" s="246" t="s">
        <v>1438</v>
      </c>
      <c r="C63" s="561" t="s">
        <v>1381</v>
      </c>
      <c r="D63" s="193">
        <v>45567</v>
      </c>
      <c r="E63" s="193">
        <v>47054</v>
      </c>
      <c r="F63" s="290">
        <f>E63-D63</f>
        <v>1487</v>
      </c>
      <c r="G63" s="330"/>
      <c r="H63" s="498"/>
    </row>
    <row r="64" spans="1:10" ht="24" customHeight="1" x14ac:dyDescent="0.2">
      <c r="A64" s="264" t="s">
        <v>1585</v>
      </c>
      <c r="B64" s="264" t="s">
        <v>1585</v>
      </c>
      <c r="C64" s="562" t="s">
        <v>1590</v>
      </c>
      <c r="D64" s="581">
        <v>40</v>
      </c>
      <c r="E64" s="581">
        <v>40</v>
      </c>
      <c r="F64" s="290">
        <f t="shared" ref="F64" si="25">E64-D64</f>
        <v>0</v>
      </c>
      <c r="G64" s="330">
        <f>F64</f>
        <v>0</v>
      </c>
      <c r="H64" s="8"/>
    </row>
    <row r="65" spans="1:9" ht="24" customHeight="1" x14ac:dyDescent="0.2">
      <c r="A65" s="264" t="s">
        <v>1586</v>
      </c>
      <c r="B65" s="264" t="s">
        <v>2000</v>
      </c>
      <c r="C65" s="562" t="s">
        <v>2001</v>
      </c>
      <c r="D65" s="716">
        <v>1275</v>
      </c>
      <c r="E65" s="716">
        <v>2447</v>
      </c>
      <c r="F65" s="290">
        <f>E65-D65</f>
        <v>1172</v>
      </c>
      <c r="G65" s="330">
        <f>F65</f>
        <v>1172</v>
      </c>
      <c r="H65" s="514"/>
      <c r="I65" s="125"/>
    </row>
    <row r="66" spans="1:9" ht="24" customHeight="1" x14ac:dyDescent="0.2">
      <c r="A66" s="264" t="s">
        <v>1588</v>
      </c>
      <c r="B66" s="246" t="s">
        <v>1480</v>
      </c>
      <c r="C66" s="563" t="s">
        <v>1574</v>
      </c>
      <c r="D66" s="572">
        <v>29586</v>
      </c>
      <c r="E66" s="572">
        <v>30030</v>
      </c>
      <c r="F66" s="290">
        <f>E66-D66</f>
        <v>444</v>
      </c>
      <c r="G66" s="330">
        <f>(F66*2/100)+F66</f>
        <v>452.88</v>
      </c>
      <c r="H66" s="514"/>
    </row>
    <row r="67" spans="1:9" ht="24" customHeight="1" x14ac:dyDescent="0.2">
      <c r="A67" s="264" t="s">
        <v>1587</v>
      </c>
      <c r="B67" s="246" t="s">
        <v>2008</v>
      </c>
      <c r="C67" s="563" t="s">
        <v>1575</v>
      </c>
      <c r="D67" s="581">
        <v>77246</v>
      </c>
      <c r="E67" s="581">
        <v>78950</v>
      </c>
      <c r="F67" s="290">
        <f t="shared" ref="F67" si="26">E67-D67</f>
        <v>1704</v>
      </c>
      <c r="G67" s="330">
        <f>(F67*5/100)+F67</f>
        <v>1789.2</v>
      </c>
      <c r="H67" s="728"/>
    </row>
    <row r="68" spans="1:9" ht="24" customHeight="1" x14ac:dyDescent="0.2">
      <c r="A68" s="264" t="s">
        <v>1589</v>
      </c>
      <c r="B68" s="246" t="s">
        <v>1974</v>
      </c>
      <c r="C68" s="564" t="s">
        <v>1576</v>
      </c>
      <c r="D68" s="581">
        <v>12220</v>
      </c>
      <c r="E68" s="581">
        <v>12336</v>
      </c>
      <c r="F68" s="290">
        <f t="shared" ref="F68" si="27">E68-D68</f>
        <v>116</v>
      </c>
      <c r="G68" s="330">
        <f>(F68*2.746/100)+F68</f>
        <v>119.18536</v>
      </c>
      <c r="H68" s="514"/>
    </row>
    <row r="69" spans="1:9" ht="24" customHeight="1" x14ac:dyDescent="0.2">
      <c r="A69" s="141" t="s">
        <v>1403</v>
      </c>
      <c r="B69" s="565" t="s">
        <v>1404</v>
      </c>
      <c r="C69" s="357"/>
      <c r="D69" s="555">
        <v>4150</v>
      </c>
      <c r="E69" s="583">
        <v>4185</v>
      </c>
      <c r="F69" s="290">
        <f t="shared" ref="F69" si="28">E69-D69</f>
        <v>35</v>
      </c>
      <c r="G69" s="330">
        <f>F69</f>
        <v>35</v>
      </c>
      <c r="H69" s="498"/>
      <c r="I69" s="125"/>
    </row>
    <row r="70" spans="1:9" ht="24" customHeight="1" x14ac:dyDescent="0.2">
      <c r="A70" s="51" t="s">
        <v>493</v>
      </c>
      <c r="B70" s="246" t="s">
        <v>103</v>
      </c>
      <c r="C70" s="332" t="s">
        <v>1038</v>
      </c>
      <c r="D70" s="805" t="s">
        <v>1349</v>
      </c>
      <c r="E70" s="806"/>
      <c r="F70" s="290"/>
      <c r="G70" s="219"/>
      <c r="H70" s="514"/>
    </row>
    <row r="71" spans="1:9" ht="27" customHeight="1" x14ac:dyDescent="0.2">
      <c r="A71" s="261" t="s">
        <v>960</v>
      </c>
      <c r="B71" s="246" t="s">
        <v>494</v>
      </c>
      <c r="C71" s="795" t="s">
        <v>1039</v>
      </c>
      <c r="D71" s="795"/>
      <c r="E71" s="795"/>
      <c r="F71" s="290">
        <v>891</v>
      </c>
      <c r="G71" s="220"/>
    </row>
    <row r="72" spans="1:9" ht="18" customHeight="1" x14ac:dyDescent="0.2">
      <c r="A72" s="262" t="s">
        <v>16</v>
      </c>
      <c r="B72" s="36"/>
      <c r="C72" s="36"/>
      <c r="D72" s="36"/>
      <c r="E72" s="36"/>
      <c r="F72" s="468">
        <f>SUM(F51:F70)-F63</f>
        <v>8172</v>
      </c>
      <c r="G72" s="500">
        <f>SUM(G51:G70)</f>
        <v>8326.4901300000001</v>
      </c>
      <c r="I72" s="667"/>
    </row>
    <row r="73" spans="1:9" ht="21" customHeight="1" x14ac:dyDescent="0.2">
      <c r="A73" s="249"/>
      <c r="B73" s="36"/>
      <c r="C73" s="263"/>
      <c r="D73" s="36"/>
      <c r="E73" s="36"/>
      <c r="F73" s="240"/>
      <c r="G73" s="221"/>
    </row>
    <row r="74" spans="1:9" ht="58.5" customHeight="1" x14ac:dyDescent="0.2">
      <c r="A74" s="339" t="s">
        <v>71</v>
      </c>
      <c r="B74" s="340"/>
      <c r="C74" s="106"/>
      <c r="D74" s="106"/>
      <c r="E74" s="106"/>
      <c r="F74" s="106"/>
      <c r="G74" s="106"/>
      <c r="H74" s="106"/>
    </row>
    <row r="75" spans="1:9" ht="12.75" customHeight="1" x14ac:dyDescent="0.2">
      <c r="A75" s="797" t="s">
        <v>480</v>
      </c>
      <c r="B75" s="797" t="s">
        <v>481</v>
      </c>
      <c r="C75" s="797" t="s">
        <v>1</v>
      </c>
      <c r="D75" s="797" t="s">
        <v>2</v>
      </c>
      <c r="E75" s="797"/>
      <c r="F75" s="797" t="s">
        <v>482</v>
      </c>
      <c r="G75" s="798" t="s">
        <v>1028</v>
      </c>
      <c r="H75" s="794"/>
    </row>
    <row r="76" spans="1:9" x14ac:dyDescent="0.2">
      <c r="A76" s="797"/>
      <c r="B76" s="797"/>
      <c r="C76" s="797"/>
      <c r="D76" s="797"/>
      <c r="E76" s="797"/>
      <c r="F76" s="797"/>
      <c r="G76" s="798"/>
      <c r="H76" s="794"/>
    </row>
    <row r="77" spans="1:9" ht="23.25" customHeight="1" x14ac:dyDescent="0.2">
      <c r="A77" s="797"/>
      <c r="B77" s="797"/>
      <c r="C77" s="797"/>
      <c r="D77" s="255" t="s">
        <v>6</v>
      </c>
      <c r="E77" s="256" t="s">
        <v>7</v>
      </c>
      <c r="F77" s="797"/>
      <c r="G77" s="798"/>
      <c r="H77" s="794"/>
    </row>
    <row r="78" spans="1:9" ht="28.5" customHeight="1" x14ac:dyDescent="0.2">
      <c r="A78" s="51" t="s">
        <v>953</v>
      </c>
      <c r="B78" s="264" t="s">
        <v>964</v>
      </c>
      <c r="C78" s="247" t="s">
        <v>1385</v>
      </c>
      <c r="D78" s="555">
        <v>50458</v>
      </c>
      <c r="E78" s="555">
        <v>50917</v>
      </c>
      <c r="F78" s="193">
        <f>E78-D78</f>
        <v>459</v>
      </c>
      <c r="G78" s="334">
        <f>F78*E82</f>
        <v>476.40589887640454</v>
      </c>
      <c r="H78" s="497" t="s">
        <v>1535</v>
      </c>
    </row>
    <row r="79" spans="1:9" ht="24" customHeight="1" x14ac:dyDescent="0.2">
      <c r="A79" s="51" t="s">
        <v>952</v>
      </c>
      <c r="B79" s="264" t="s">
        <v>1040</v>
      </c>
      <c r="C79" s="247" t="s">
        <v>1509</v>
      </c>
      <c r="D79" s="555">
        <v>13720</v>
      </c>
      <c r="E79" s="555">
        <v>13851</v>
      </c>
      <c r="F79" s="193">
        <f>E79-D79</f>
        <v>131</v>
      </c>
      <c r="G79" s="335">
        <f>F79*E82</f>
        <v>135.96769662921349</v>
      </c>
      <c r="H79" s="513" t="s">
        <v>1536</v>
      </c>
    </row>
    <row r="80" spans="1:9" ht="28.5" customHeight="1" x14ac:dyDescent="0.2">
      <c r="A80" s="304" t="s">
        <v>954</v>
      </c>
      <c r="B80" s="264" t="s">
        <v>1656</v>
      </c>
      <c r="C80" s="247" t="s">
        <v>1504</v>
      </c>
      <c r="D80" s="555">
        <v>9060</v>
      </c>
      <c r="E80" s="555">
        <v>9182</v>
      </c>
      <c r="F80" s="193">
        <f>E80-D80</f>
        <v>122</v>
      </c>
      <c r="G80" s="335">
        <f>F80*E82</f>
        <v>126.62640449438203</v>
      </c>
      <c r="H80" s="513" t="s">
        <v>1536</v>
      </c>
    </row>
    <row r="81" spans="1:9" ht="15.75" customHeight="1" x14ac:dyDescent="0.2">
      <c r="A81" s="264" t="s">
        <v>970</v>
      </c>
      <c r="B81" s="264" t="s">
        <v>1354</v>
      </c>
      <c r="C81" s="247">
        <v>17028035</v>
      </c>
      <c r="D81" s="193">
        <v>1702</v>
      </c>
      <c r="E81" s="193">
        <v>1729</v>
      </c>
      <c r="F81" s="193">
        <f>E81-D81</f>
        <v>27</v>
      </c>
      <c r="G81" s="336"/>
      <c r="H81" s="13"/>
    </row>
    <row r="82" spans="1:9" ht="43.5" customHeight="1" x14ac:dyDescent="0.2">
      <c r="A82" s="796" t="s">
        <v>973</v>
      </c>
      <c r="B82" s="796"/>
      <c r="C82" s="796"/>
      <c r="D82" s="796"/>
      <c r="E82" s="265">
        <f>SUM(F78:F81)/SUM(F78:F80)</f>
        <v>1.0379213483146068</v>
      </c>
      <c r="F82" s="36"/>
      <c r="G82" s="338"/>
      <c r="H82" s="13"/>
    </row>
    <row r="83" spans="1:9" ht="24" customHeight="1" x14ac:dyDescent="0.2">
      <c r="A83" s="803" t="s">
        <v>955</v>
      </c>
      <c r="B83" s="727" t="s">
        <v>2006</v>
      </c>
      <c r="C83" s="247" t="s">
        <v>1559</v>
      </c>
      <c r="D83" s="193">
        <v>39080</v>
      </c>
      <c r="E83" s="193">
        <v>39622</v>
      </c>
      <c r="F83" s="193">
        <f>E83-D83</f>
        <v>542</v>
      </c>
      <c r="G83" s="337"/>
      <c r="H83" s="114"/>
    </row>
    <row r="84" spans="1:9" ht="24" customHeight="1" x14ac:dyDescent="0.2">
      <c r="A84" s="804"/>
      <c r="B84" s="484" t="s">
        <v>1494</v>
      </c>
      <c r="C84" s="247" t="s">
        <v>1510</v>
      </c>
      <c r="D84" s="193">
        <v>148552</v>
      </c>
      <c r="E84" s="193">
        <v>150756</v>
      </c>
      <c r="F84" s="193">
        <f t="shared" ref="F84:F87" si="29">E84-D84</f>
        <v>2204</v>
      </c>
      <c r="G84" s="337"/>
      <c r="H84" s="567"/>
    </row>
    <row r="85" spans="1:9" ht="42.75" customHeight="1" x14ac:dyDescent="0.2">
      <c r="A85" s="51" t="s">
        <v>956</v>
      </c>
      <c r="B85" s="51" t="s">
        <v>1568</v>
      </c>
      <c r="C85" s="247" t="s">
        <v>1569</v>
      </c>
      <c r="D85" s="555">
        <v>42590</v>
      </c>
      <c r="E85" s="555">
        <v>43152</v>
      </c>
      <c r="F85" s="193">
        <f t="shared" ref="F85" si="30">E85-D85</f>
        <v>562</v>
      </c>
      <c r="G85" s="337"/>
      <c r="H85" s="514" t="s">
        <v>1536</v>
      </c>
      <c r="I85" s="498"/>
    </row>
    <row r="86" spans="1:9" ht="33" customHeight="1" x14ac:dyDescent="0.2">
      <c r="A86" s="304" t="s">
        <v>957</v>
      </c>
      <c r="B86" s="304" t="s">
        <v>1498</v>
      </c>
      <c r="C86" s="247" t="s">
        <v>1502</v>
      </c>
      <c r="D86" s="555">
        <v>29557</v>
      </c>
      <c r="E86" s="583">
        <v>30380</v>
      </c>
      <c r="F86" s="333">
        <f t="shared" si="29"/>
        <v>823</v>
      </c>
      <c r="G86" s="337"/>
      <c r="H86" s="514" t="s">
        <v>1536</v>
      </c>
      <c r="I86" s="125"/>
    </row>
    <row r="87" spans="1:9" ht="31.5" customHeight="1" x14ac:dyDescent="0.2">
      <c r="A87" s="51" t="s">
        <v>1030</v>
      </c>
      <c r="B87" s="51" t="s">
        <v>1520</v>
      </c>
      <c r="C87" s="247" t="s">
        <v>1521</v>
      </c>
      <c r="D87" s="555">
        <v>12823</v>
      </c>
      <c r="E87" s="583">
        <v>12823</v>
      </c>
      <c r="F87" s="333">
        <f t="shared" si="29"/>
        <v>0</v>
      </c>
      <c r="G87" s="584"/>
      <c r="H87" s="514" t="s">
        <v>1536</v>
      </c>
      <c r="I87" s="125"/>
    </row>
    <row r="88" spans="1:9" ht="24" customHeight="1" x14ac:dyDescent="0.2">
      <c r="A88" s="51" t="s">
        <v>1627</v>
      </c>
      <c r="B88" s="301" t="s">
        <v>1622</v>
      </c>
      <c r="C88" s="247" t="s">
        <v>1628</v>
      </c>
      <c r="D88" s="193">
        <v>749</v>
      </c>
      <c r="E88" s="193">
        <v>771</v>
      </c>
      <c r="F88" s="535">
        <f t="shared" ref="F88" si="31">E88-D88</f>
        <v>22</v>
      </c>
      <c r="G88" s="337"/>
      <c r="H88" s="514"/>
    </row>
    <row r="89" spans="1:9" ht="27.75" customHeight="1" x14ac:dyDescent="0.2">
      <c r="A89" s="51"/>
      <c r="B89" s="674" t="s">
        <v>1045</v>
      </c>
      <c r="C89" s="466">
        <f>SUM('Общ. счетчики'!G50:G50)</f>
        <v>4880</v>
      </c>
      <c r="D89" s="193"/>
      <c r="E89" s="193"/>
      <c r="F89" s="467">
        <f>SUM(F78:F87)</f>
        <v>4870</v>
      </c>
      <c r="G89" s="536">
        <f>C89-F89</f>
        <v>10</v>
      </c>
      <c r="H89" s="8"/>
    </row>
    <row r="90" spans="1:9" ht="21.75" customHeight="1" x14ac:dyDescent="0.2">
      <c r="A90" s="481"/>
      <c r="B90" s="673" t="s">
        <v>1486</v>
      </c>
      <c r="C90" s="302">
        <f>'Общ. счетчики'!G46</f>
        <v>2085</v>
      </c>
      <c r="D90" s="481"/>
      <c r="E90" s="481"/>
      <c r="F90" s="483">
        <f>F88</f>
        <v>22</v>
      </c>
      <c r="G90" s="556"/>
    </row>
    <row r="91" spans="1:9" ht="18" customHeight="1" x14ac:dyDescent="0.2">
      <c r="A91" s="266" t="s">
        <v>1046</v>
      </c>
      <c r="B91" s="259"/>
      <c r="C91" s="193"/>
      <c r="D91" s="193"/>
      <c r="E91" s="193"/>
      <c r="F91" s="193"/>
      <c r="G91" s="32"/>
    </row>
    <row r="92" spans="1:9" ht="38.25" customHeight="1" x14ac:dyDescent="0.2">
      <c r="A92" s="51" t="s">
        <v>1646</v>
      </c>
      <c r="B92" s="551" t="s">
        <v>1647</v>
      </c>
      <c r="C92" s="247">
        <v>11323464</v>
      </c>
      <c r="D92" s="193">
        <v>26753</v>
      </c>
      <c r="E92" s="193">
        <v>26753</v>
      </c>
      <c r="F92" s="555">
        <f>E92-D92</f>
        <v>0</v>
      </c>
      <c r="G92" s="32"/>
    </row>
    <row r="94" spans="1:9" ht="21" customHeight="1" x14ac:dyDescent="0.2">
      <c r="A94" s="51" t="s">
        <v>1962</v>
      </c>
      <c r="B94" s="250" t="s">
        <v>1963</v>
      </c>
      <c r="C94" s="247" t="s">
        <v>1386</v>
      </c>
      <c r="D94" s="555">
        <v>71196</v>
      </c>
      <c r="E94" s="555">
        <v>71654</v>
      </c>
      <c r="F94" s="544">
        <f>E94-D94</f>
        <v>458</v>
      </c>
    </row>
    <row r="95" spans="1:9" ht="21" customHeight="1" x14ac:dyDescent="0.2">
      <c r="A95" s="51" t="s">
        <v>1962</v>
      </c>
      <c r="B95" s="301" t="s">
        <v>1964</v>
      </c>
      <c r="C95" s="247" t="s">
        <v>1967</v>
      </c>
      <c r="D95" s="193">
        <v>10557</v>
      </c>
      <c r="E95" s="193">
        <v>11231</v>
      </c>
      <c r="F95" s="544">
        <f>E95-D95</f>
        <v>674</v>
      </c>
    </row>
    <row r="96" spans="1:9" x14ac:dyDescent="0.2">
      <c r="E96" t="s">
        <v>1387</v>
      </c>
      <c r="F96" s="466">
        <f>SUM(F94:F95)</f>
        <v>1132</v>
      </c>
    </row>
    <row r="97" spans="1:6" x14ac:dyDescent="0.2">
      <c r="F97" s="109"/>
    </row>
    <row r="98" spans="1:6" x14ac:dyDescent="0.2">
      <c r="D98" s="127" t="s">
        <v>1393</v>
      </c>
      <c r="E98" s="127"/>
      <c r="F98" s="127" t="s">
        <v>1394</v>
      </c>
    </row>
    <row r="99" spans="1:6" x14ac:dyDescent="0.2">
      <c r="A99" t="s">
        <v>1388</v>
      </c>
      <c r="C99" t="s">
        <v>1389</v>
      </c>
      <c r="D99" s="341">
        <v>17347.5</v>
      </c>
      <c r="F99" s="342">
        <f>F96/D103*D99</f>
        <v>445.12327531297677</v>
      </c>
    </row>
    <row r="100" spans="1:6" x14ac:dyDescent="0.2">
      <c r="C100" t="s">
        <v>1390</v>
      </c>
      <c r="D100">
        <v>16483.400000000001</v>
      </c>
      <c r="F100" s="342">
        <f>F96/D103*D100</f>
        <v>422.9511454845898</v>
      </c>
    </row>
    <row r="101" spans="1:6" x14ac:dyDescent="0.2">
      <c r="C101" t="s">
        <v>1391</v>
      </c>
      <c r="D101">
        <v>6275.6</v>
      </c>
      <c r="F101" s="342">
        <f>F96/D103*D101</f>
        <v>161.02698524594996</v>
      </c>
    </row>
    <row r="102" spans="1:6" x14ac:dyDescent="0.2">
      <c r="C102" t="s">
        <v>1392</v>
      </c>
      <c r="D102">
        <v>4010.2</v>
      </c>
      <c r="F102" s="342">
        <f>F96/D103*D102</f>
        <v>102.89859395648361</v>
      </c>
    </row>
    <row r="103" spans="1:6" x14ac:dyDescent="0.2">
      <c r="D103" s="344">
        <f>SUM(D99:D102)</f>
        <v>44116.7</v>
      </c>
      <c r="E103" s="13"/>
      <c r="F103" s="343">
        <f>SUM(F99:F102)</f>
        <v>1132</v>
      </c>
    </row>
  </sheetData>
  <customSheetViews>
    <customSheetView guid="{59BB3A05-2517-4212-B4B0-766CE27362F6}" showPageBreaks="1" fitToPage="1" printArea="1" state="hidden" view="pageBreakPreview" topLeftCell="A64">
      <selection activeCell="D12" sqref="D12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C14" sqref="C14"/>
    </sheetView>
  </sheetViews>
  <sheetFormatPr defaultColWidth="9.140625" defaultRowHeight="12.75" x14ac:dyDescent="0.2"/>
  <cols>
    <col min="1" max="1" width="6.28515625" style="379" customWidth="1"/>
    <col min="2" max="2" width="32.85546875" style="379" customWidth="1"/>
    <col min="3" max="3" width="16.85546875" style="379" customWidth="1"/>
    <col min="4" max="4" width="14.5703125" style="394" customWidth="1"/>
    <col min="5" max="5" width="16.42578125" style="379" customWidth="1"/>
    <col min="6" max="6" width="9.7109375" style="379" customWidth="1"/>
    <col min="7" max="7" width="16" style="380" customWidth="1"/>
    <col min="8" max="16384" width="9.140625" style="379"/>
  </cols>
  <sheetData>
    <row r="1" spans="1:7" ht="21" x14ac:dyDescent="0.2">
      <c r="A1" s="832"/>
      <c r="B1" s="832"/>
      <c r="C1" s="832"/>
      <c r="D1" s="832"/>
      <c r="E1" s="832"/>
    </row>
    <row r="2" spans="1:7" ht="42" customHeight="1" x14ac:dyDescent="0.2">
      <c r="A2" s="833" t="s">
        <v>1434</v>
      </c>
      <c r="B2" s="833"/>
      <c r="C2" s="833"/>
      <c r="D2" s="833"/>
      <c r="E2" s="833"/>
    </row>
    <row r="3" spans="1:7" ht="20.25" customHeight="1" x14ac:dyDescent="0.2">
      <c r="A3" s="834" t="s">
        <v>1430</v>
      </c>
      <c r="B3" s="834"/>
      <c r="C3" s="834"/>
      <c r="D3" s="834"/>
      <c r="E3" s="834"/>
      <c r="F3" s="381"/>
    </row>
    <row r="4" spans="1:7" ht="31.5" customHeight="1" x14ac:dyDescent="0.35">
      <c r="A4" s="831" t="s">
        <v>1432</v>
      </c>
      <c r="B4" s="831"/>
      <c r="C4" s="382"/>
      <c r="D4" s="383"/>
      <c r="E4" s="455">
        <v>25188</v>
      </c>
    </row>
    <row r="5" spans="1:7" ht="15" x14ac:dyDescent="0.25">
      <c r="A5" s="377">
        <v>44234.6</v>
      </c>
      <c r="B5" s="384" t="s">
        <v>1338</v>
      </c>
      <c r="C5" s="385"/>
      <c r="D5" s="385"/>
      <c r="E5" s="386"/>
    </row>
    <row r="6" spans="1:7" ht="15" x14ac:dyDescent="0.25">
      <c r="A6" s="384" t="s">
        <v>1431</v>
      </c>
      <c r="B6" s="294">
        <f>E4*4.6/A5</f>
        <v>2.6193251436658178</v>
      </c>
      <c r="C6" s="385" t="s">
        <v>1031</v>
      </c>
      <c r="D6" s="385"/>
      <c r="E6" s="386"/>
    </row>
    <row r="7" spans="1:7" ht="15" x14ac:dyDescent="0.25">
      <c r="A7" s="387" t="s">
        <v>1021</v>
      </c>
      <c r="B7" s="387"/>
      <c r="C7" s="387"/>
      <c r="D7" s="387"/>
      <c r="E7" s="386"/>
    </row>
    <row r="8" spans="1:7" ht="15" x14ac:dyDescent="0.25">
      <c r="A8" s="384" t="s">
        <v>1435</v>
      </c>
      <c r="B8" s="384"/>
      <c r="C8" s="384"/>
      <c r="D8" s="384"/>
      <c r="E8" s="386"/>
    </row>
    <row r="9" spans="1:7" ht="15" x14ac:dyDescent="0.25">
      <c r="A9" s="830" t="s">
        <v>1026</v>
      </c>
      <c r="B9" s="830"/>
      <c r="C9" s="830"/>
      <c r="D9" s="830"/>
      <c r="E9" s="388"/>
    </row>
    <row r="10" spans="1:7" ht="15" x14ac:dyDescent="0.25">
      <c r="A10" s="384" t="s">
        <v>1022</v>
      </c>
      <c r="B10" s="384"/>
      <c r="C10" s="384"/>
      <c r="D10" s="384"/>
      <c r="E10" s="388"/>
    </row>
    <row r="11" spans="1:7" ht="15" x14ac:dyDescent="0.25">
      <c r="A11" s="830" t="s">
        <v>1027</v>
      </c>
      <c r="B11" s="830"/>
      <c r="C11" s="830"/>
      <c r="D11" s="830"/>
      <c r="E11" s="389"/>
    </row>
    <row r="12" spans="1:7" ht="15" x14ac:dyDescent="0.25">
      <c r="A12" s="390"/>
      <c r="B12" s="390"/>
      <c r="C12" s="390"/>
      <c r="D12" s="390"/>
      <c r="E12" s="391"/>
      <c r="F12" s="392"/>
    </row>
    <row r="13" spans="1:7" ht="15" x14ac:dyDescent="0.25">
      <c r="B13" s="393"/>
      <c r="C13" s="296" t="s">
        <v>2011</v>
      </c>
    </row>
    <row r="14" spans="1:7" s="399" customFormat="1" ht="25.5" x14ac:dyDescent="0.2">
      <c r="A14" s="395" t="s">
        <v>23</v>
      </c>
      <c r="B14" s="396" t="s">
        <v>24</v>
      </c>
      <c r="C14" s="396"/>
      <c r="D14" s="395" t="s">
        <v>26</v>
      </c>
      <c r="E14" s="397" t="s">
        <v>25</v>
      </c>
      <c r="F14" s="395" t="s">
        <v>1023</v>
      </c>
      <c r="G14" s="398" t="s">
        <v>1024</v>
      </c>
    </row>
    <row r="15" spans="1:7" ht="15" x14ac:dyDescent="0.25">
      <c r="A15" s="400"/>
      <c r="B15" s="401" t="s">
        <v>27</v>
      </c>
      <c r="C15" s="401"/>
      <c r="D15" s="402"/>
      <c r="E15" s="403"/>
      <c r="F15" s="402"/>
      <c r="G15" s="402"/>
    </row>
    <row r="16" spans="1:7" ht="15" x14ac:dyDescent="0.25">
      <c r="A16" s="400"/>
      <c r="B16" s="404" t="s">
        <v>71</v>
      </c>
      <c r="C16" s="400"/>
      <c r="D16" s="405"/>
      <c r="E16" s="403"/>
      <c r="F16" s="402"/>
      <c r="G16" s="402"/>
    </row>
    <row r="17" spans="1:7" ht="15" x14ac:dyDescent="0.25">
      <c r="A17" s="400">
        <v>1</v>
      </c>
      <c r="B17" s="406" t="s">
        <v>72</v>
      </c>
      <c r="C17" s="407" t="s">
        <v>73</v>
      </c>
      <c r="D17" s="402">
        <v>147.4</v>
      </c>
      <c r="E17" s="403">
        <f>$E$4*'МОП корп. 1'!D17/$A$5</f>
        <v>83.9322882992047</v>
      </c>
      <c r="F17" s="402">
        <v>4.5999999999999996</v>
      </c>
      <c r="G17" s="402">
        <f>E17*F17</f>
        <v>386.08852617634159</v>
      </c>
    </row>
    <row r="18" spans="1:7" ht="15" x14ac:dyDescent="0.25">
      <c r="A18" s="400">
        <f>A17+1</f>
        <v>2</v>
      </c>
      <c r="B18" s="406" t="s">
        <v>74</v>
      </c>
      <c r="C18" s="407" t="s">
        <v>75</v>
      </c>
      <c r="D18" s="402">
        <v>92.7</v>
      </c>
      <c r="E18" s="403">
        <f>$E$4*D18/$A$5</f>
        <v>52.785095829961165</v>
      </c>
      <c r="F18" s="402">
        <v>4.5999999999999996</v>
      </c>
      <c r="G18" s="402">
        <f t="shared" ref="G18:G24" si="0">E18*F18</f>
        <v>242.81144081782134</v>
      </c>
    </row>
    <row r="19" spans="1:7" ht="15" x14ac:dyDescent="0.25">
      <c r="A19" s="400">
        <f>A18+1</f>
        <v>3</v>
      </c>
      <c r="B19" s="406" t="s">
        <v>76</v>
      </c>
      <c r="C19" s="407" t="s">
        <v>77</v>
      </c>
      <c r="D19" s="402">
        <v>144.19999999999999</v>
      </c>
      <c r="E19" s="403">
        <f>$E$4*D19/$A$5</f>
        <v>82.110149068828463</v>
      </c>
      <c r="F19" s="402">
        <v>4.5999999999999996</v>
      </c>
      <c r="G19" s="402">
        <f t="shared" si="0"/>
        <v>377.70668571661088</v>
      </c>
    </row>
    <row r="20" spans="1:7" ht="15" customHeight="1" x14ac:dyDescent="0.25">
      <c r="A20" s="400">
        <f t="shared" ref="A20:A27" si="1">A19+1</f>
        <v>4</v>
      </c>
      <c r="B20" s="408" t="s">
        <v>955</v>
      </c>
      <c r="C20" s="407" t="s">
        <v>1399</v>
      </c>
      <c r="D20" s="409">
        <v>315.5</v>
      </c>
      <c r="E20" s="403">
        <f>$E$4*D20/$A$5</f>
        <v>179.65153974490559</v>
      </c>
      <c r="F20" s="402">
        <v>4.5999999999999996</v>
      </c>
      <c r="G20" s="402">
        <f t="shared" si="0"/>
        <v>826.39708282656568</v>
      </c>
    </row>
    <row r="21" spans="1:7" ht="15" x14ac:dyDescent="0.25">
      <c r="A21" s="400">
        <f t="shared" si="1"/>
        <v>5</v>
      </c>
      <c r="B21" s="406" t="s">
        <v>78</v>
      </c>
      <c r="C21" s="407" t="s">
        <v>79</v>
      </c>
      <c r="D21" s="402">
        <v>186.6</v>
      </c>
      <c r="E21" s="403">
        <f t="shared" ref="E21:E23" si="2">$E$4*D21/$A$5</f>
        <v>106.25349387131341</v>
      </c>
      <c r="F21" s="402">
        <v>4.5999999999999996</v>
      </c>
      <c r="G21" s="402">
        <f>E21*F21</f>
        <v>488.76607180804166</v>
      </c>
    </row>
    <row r="22" spans="1:7" ht="15" x14ac:dyDescent="0.25">
      <c r="A22" s="400">
        <f t="shared" si="1"/>
        <v>6</v>
      </c>
      <c r="B22" s="406" t="s">
        <v>80</v>
      </c>
      <c r="C22" s="407" t="s">
        <v>81</v>
      </c>
      <c r="D22" s="402">
        <v>207.3</v>
      </c>
      <c r="E22" s="403">
        <f t="shared" si="2"/>
        <v>118.0404570178096</v>
      </c>
      <c r="F22" s="402">
        <v>4.5999999999999996</v>
      </c>
      <c r="G22" s="402">
        <f t="shared" si="0"/>
        <v>542.9861022819241</v>
      </c>
    </row>
    <row r="23" spans="1:7" ht="24" customHeight="1" x14ac:dyDescent="0.25">
      <c r="A23" s="400">
        <f t="shared" si="1"/>
        <v>7</v>
      </c>
      <c r="B23" s="410" t="s">
        <v>1335</v>
      </c>
      <c r="C23" s="407" t="s">
        <v>79</v>
      </c>
      <c r="D23" s="402">
        <f>96.1+62.8</f>
        <v>158.89999999999998</v>
      </c>
      <c r="E23" s="403">
        <f t="shared" si="2"/>
        <v>90.480601158369225</v>
      </c>
      <c r="F23" s="402">
        <v>4.5999999999999996</v>
      </c>
      <c r="G23" s="402">
        <f t="shared" si="0"/>
        <v>416.21076532849838</v>
      </c>
    </row>
    <row r="24" spans="1:7" ht="17.25" customHeight="1" x14ac:dyDescent="0.25">
      <c r="A24" s="400">
        <v>8</v>
      </c>
      <c r="B24" s="408" t="s">
        <v>1336</v>
      </c>
      <c r="C24" s="411" t="s">
        <v>105</v>
      </c>
      <c r="D24" s="402">
        <v>143.19999999999999</v>
      </c>
      <c r="E24" s="403">
        <f>$E$4*D24/$A$5</f>
        <v>81.540730559335898</v>
      </c>
      <c r="F24" s="402">
        <v>4.5999999999999996</v>
      </c>
      <c r="G24" s="402">
        <f t="shared" si="0"/>
        <v>375.0873605729451</v>
      </c>
    </row>
    <row r="25" spans="1:7" ht="15" x14ac:dyDescent="0.25">
      <c r="A25" s="400"/>
      <c r="B25" s="412" t="s">
        <v>71</v>
      </c>
      <c r="C25" s="413"/>
      <c r="D25" s="414">
        <f>SUM(D17:D24)</f>
        <v>1395.8</v>
      </c>
      <c r="E25" s="414">
        <f>SUM(E17:E24)</f>
        <v>794.79435554972804</v>
      </c>
      <c r="F25" s="402">
        <v>4.5999999999999996</v>
      </c>
      <c r="G25" s="415">
        <f>SUM(G17:G24)</f>
        <v>3656.054035528749</v>
      </c>
    </row>
    <row r="26" spans="1:7" ht="15" x14ac:dyDescent="0.25">
      <c r="A26" s="400">
        <f>A23+1</f>
        <v>8</v>
      </c>
      <c r="B26" s="412" t="str">
        <f>'[1]Под 6'!A6</f>
        <v>Л/ 01</v>
      </c>
      <c r="C26" s="416" t="s">
        <v>292</v>
      </c>
      <c r="D26" s="414">
        <v>83.8</v>
      </c>
      <c r="E26" s="403">
        <f>$E$4*D26/$A$5</f>
        <v>47.717271095477294</v>
      </c>
      <c r="F26" s="402">
        <v>4.5999999999999996</v>
      </c>
      <c r="G26" s="415">
        <f>E26*F26</f>
        <v>219.49944703919553</v>
      </c>
    </row>
    <row r="27" spans="1:7" ht="15" x14ac:dyDescent="0.25">
      <c r="A27" s="400">
        <f t="shared" si="1"/>
        <v>9</v>
      </c>
      <c r="B27" s="412" t="str">
        <f>'[1]Под 6'!A7</f>
        <v>2</v>
      </c>
      <c r="C27" s="417" t="s">
        <v>293</v>
      </c>
      <c r="D27" s="414">
        <v>45.4</v>
      </c>
      <c r="E27" s="403">
        <f t="shared" ref="E27:E57" si="3">$E$4*D27/$A$5</f>
        <v>25.85160033096264</v>
      </c>
      <c r="F27" s="402">
        <v>4.5999999999999996</v>
      </c>
      <c r="G27" s="415">
        <f t="shared" ref="G27:G90" si="4">E27*F27</f>
        <v>118.91736152242814</v>
      </c>
    </row>
    <row r="28" spans="1:7" ht="15" x14ac:dyDescent="0.25">
      <c r="A28" s="400">
        <f>A27+1</f>
        <v>10</v>
      </c>
      <c r="B28" s="412" t="str">
        <f>'[1]Под 6'!A8</f>
        <v>3</v>
      </c>
      <c r="C28" s="417" t="s">
        <v>293</v>
      </c>
      <c r="D28" s="414">
        <v>45.4</v>
      </c>
      <c r="E28" s="403">
        <f t="shared" si="3"/>
        <v>25.85160033096264</v>
      </c>
      <c r="F28" s="402">
        <v>4.5999999999999996</v>
      </c>
      <c r="G28" s="415">
        <f t="shared" si="4"/>
        <v>118.91736152242814</v>
      </c>
    </row>
    <row r="29" spans="1:7" ht="15" x14ac:dyDescent="0.25">
      <c r="A29" s="400">
        <f>A28+1</f>
        <v>11</v>
      </c>
      <c r="B29" s="412" t="str">
        <f>'[1]Под 6'!A9</f>
        <v>4</v>
      </c>
      <c r="C29" s="418" t="s">
        <v>294</v>
      </c>
      <c r="D29" s="414">
        <v>108.3</v>
      </c>
      <c r="E29" s="403">
        <f t="shared" si="3"/>
        <v>61.668024578045241</v>
      </c>
      <c r="F29" s="402">
        <v>4.5999999999999996</v>
      </c>
      <c r="G29" s="415">
        <f t="shared" si="4"/>
        <v>283.67291305900807</v>
      </c>
    </row>
    <row r="30" spans="1:7" ht="15" x14ac:dyDescent="0.25">
      <c r="A30" s="400">
        <f t="shared" ref="A30:A93" si="5">A29+1</f>
        <v>12</v>
      </c>
      <c r="B30" s="412" t="str">
        <f>'[1]Под 6'!A10</f>
        <v>5</v>
      </c>
      <c r="C30" s="418" t="s">
        <v>295</v>
      </c>
      <c r="D30" s="414">
        <v>58.4</v>
      </c>
      <c r="E30" s="403">
        <f t="shared" si="3"/>
        <v>33.25404095436604</v>
      </c>
      <c r="F30" s="402">
        <v>4.5999999999999996</v>
      </c>
      <c r="G30" s="415">
        <f t="shared" si="4"/>
        <v>152.96858839008377</v>
      </c>
    </row>
    <row r="31" spans="1:7" ht="15" x14ac:dyDescent="0.25">
      <c r="A31" s="400">
        <f t="shared" si="5"/>
        <v>13</v>
      </c>
      <c r="B31" s="412" t="str">
        <f>'[1]Под 6'!A11</f>
        <v>П/ 06</v>
      </c>
      <c r="C31" s="419" t="s">
        <v>296</v>
      </c>
      <c r="D31" s="414">
        <v>100.7</v>
      </c>
      <c r="E31" s="403">
        <f t="shared" si="3"/>
        <v>57.340443905901722</v>
      </c>
      <c r="F31" s="402">
        <v>4.5999999999999996</v>
      </c>
      <c r="G31" s="415">
        <f t="shared" si="4"/>
        <v>263.76604196714788</v>
      </c>
    </row>
    <row r="32" spans="1:7" ht="15" x14ac:dyDescent="0.25">
      <c r="A32" s="400">
        <f t="shared" si="5"/>
        <v>14</v>
      </c>
      <c r="B32" s="412" t="str">
        <f>'[1]Под 6'!A12</f>
        <v>7</v>
      </c>
      <c r="C32" s="419" t="s">
        <v>297</v>
      </c>
      <c r="D32" s="414">
        <v>80.599999999999994</v>
      </c>
      <c r="E32" s="403">
        <f t="shared" si="3"/>
        <v>45.895131865101071</v>
      </c>
      <c r="F32" s="402">
        <v>4.5999999999999996</v>
      </c>
      <c r="G32" s="415">
        <f t="shared" si="4"/>
        <v>211.1176065794649</v>
      </c>
    </row>
    <row r="33" spans="1:7" ht="15" x14ac:dyDescent="0.25">
      <c r="A33" s="400">
        <f t="shared" si="5"/>
        <v>15</v>
      </c>
      <c r="B33" s="412" t="str">
        <f>'[1]Под 6'!A13</f>
        <v>8</v>
      </c>
      <c r="C33" s="419" t="s">
        <v>298</v>
      </c>
      <c r="D33" s="414">
        <v>111.3</v>
      </c>
      <c r="E33" s="403">
        <f t="shared" si="3"/>
        <v>63.376280106522948</v>
      </c>
      <c r="F33" s="402">
        <v>4.5999999999999996</v>
      </c>
      <c r="G33" s="415">
        <f t="shared" si="4"/>
        <v>291.53088849000557</v>
      </c>
    </row>
    <row r="34" spans="1:7" ht="15" x14ac:dyDescent="0.25">
      <c r="A34" s="400">
        <f t="shared" si="5"/>
        <v>16</v>
      </c>
      <c r="B34" s="412" t="str">
        <f>'[1]Под 6'!A14</f>
        <v>9</v>
      </c>
      <c r="C34" s="419" t="s">
        <v>299</v>
      </c>
      <c r="D34" s="414">
        <v>86.9</v>
      </c>
      <c r="E34" s="403">
        <f t="shared" si="3"/>
        <v>49.482468474904266</v>
      </c>
      <c r="F34" s="402">
        <v>4.5999999999999996</v>
      </c>
      <c r="G34" s="415">
        <f t="shared" si="4"/>
        <v>227.61935498455961</v>
      </c>
    </row>
    <row r="35" spans="1:7" ht="15" x14ac:dyDescent="0.25">
      <c r="A35" s="400">
        <f t="shared" si="5"/>
        <v>17</v>
      </c>
      <c r="B35" s="412" t="str">
        <f>'[1]Под 6'!A15</f>
        <v>Л/10</v>
      </c>
      <c r="C35" s="419" t="s">
        <v>300</v>
      </c>
      <c r="D35" s="414">
        <v>84.4</v>
      </c>
      <c r="E35" s="403">
        <f t="shared" si="3"/>
        <v>48.058922201172841</v>
      </c>
      <c r="F35" s="402">
        <v>4.5999999999999996</v>
      </c>
      <c r="G35" s="415">
        <f t="shared" si="4"/>
        <v>221.07104212539505</v>
      </c>
    </row>
    <row r="36" spans="1:7" ht="15" x14ac:dyDescent="0.25">
      <c r="A36" s="400">
        <f t="shared" si="5"/>
        <v>18</v>
      </c>
      <c r="B36" s="412" t="str">
        <f>'[1]Под 6'!A16</f>
        <v>11</v>
      </c>
      <c r="C36" s="417" t="s">
        <v>301</v>
      </c>
      <c r="D36" s="414">
        <v>44.5</v>
      </c>
      <c r="E36" s="403">
        <f t="shared" si="3"/>
        <v>25.33912367241933</v>
      </c>
      <c r="F36" s="402">
        <v>4.5999999999999996</v>
      </c>
      <c r="G36" s="415">
        <f t="shared" si="4"/>
        <v>116.55996889312891</v>
      </c>
    </row>
    <row r="37" spans="1:7" ht="15" x14ac:dyDescent="0.25">
      <c r="A37" s="400">
        <f t="shared" si="5"/>
        <v>19</v>
      </c>
      <c r="B37" s="412" t="str">
        <f>'[1]Под 6'!A17</f>
        <v>12</v>
      </c>
      <c r="C37" s="420" t="s">
        <v>302</v>
      </c>
      <c r="D37" s="414">
        <v>45.3</v>
      </c>
      <c r="E37" s="403">
        <f t="shared" si="3"/>
        <v>25.794658480013382</v>
      </c>
      <c r="F37" s="402">
        <v>4.5999999999999996</v>
      </c>
      <c r="G37" s="415">
        <f t="shared" si="4"/>
        <v>118.65542900806155</v>
      </c>
    </row>
    <row r="38" spans="1:7" ht="15" x14ac:dyDescent="0.25">
      <c r="A38" s="400">
        <f t="shared" si="5"/>
        <v>20</v>
      </c>
      <c r="B38" s="412" t="str">
        <f>'[1]Под 6'!A18</f>
        <v>13</v>
      </c>
      <c r="C38" s="421" t="s">
        <v>303</v>
      </c>
      <c r="D38" s="414">
        <f>107.8</f>
        <v>107.8</v>
      </c>
      <c r="E38" s="403">
        <f t="shared" si="3"/>
        <v>61.383315323298959</v>
      </c>
      <c r="F38" s="402">
        <v>4.5999999999999996</v>
      </c>
      <c r="G38" s="415">
        <f t="shared" si="4"/>
        <v>282.36325048717521</v>
      </c>
    </row>
    <row r="39" spans="1:7" ht="15" x14ac:dyDescent="0.25">
      <c r="A39" s="400">
        <f t="shared" si="5"/>
        <v>21</v>
      </c>
      <c r="B39" s="412" t="str">
        <f>'[1]Под 6'!A19</f>
        <v>14</v>
      </c>
      <c r="C39" s="421" t="s">
        <v>304</v>
      </c>
      <c r="D39" s="414">
        <v>57.3</v>
      </c>
      <c r="E39" s="403">
        <f t="shared" si="3"/>
        <v>32.627680593924211</v>
      </c>
      <c r="F39" s="402">
        <v>4.5999999999999996</v>
      </c>
      <c r="G39" s="415">
        <f t="shared" si="4"/>
        <v>150.08733073205136</v>
      </c>
    </row>
    <row r="40" spans="1:7" ht="15" x14ac:dyDescent="0.25">
      <c r="A40" s="400">
        <f t="shared" si="5"/>
        <v>22</v>
      </c>
      <c r="B40" s="412" t="str">
        <f>'[1]Под 6'!A20</f>
        <v>П/ 15</v>
      </c>
      <c r="C40" s="418" t="s">
        <v>305</v>
      </c>
      <c r="D40" s="414">
        <v>110.6</v>
      </c>
      <c r="E40" s="403">
        <f t="shared" si="3"/>
        <v>62.97768714987815</v>
      </c>
      <c r="F40" s="402">
        <v>4.5999999999999996</v>
      </c>
      <c r="G40" s="415">
        <f t="shared" si="4"/>
        <v>289.69736088943949</v>
      </c>
    </row>
    <row r="41" spans="1:7" ht="15" x14ac:dyDescent="0.25">
      <c r="A41" s="400">
        <f t="shared" si="5"/>
        <v>23</v>
      </c>
      <c r="B41" s="412" t="str">
        <f>'[1]Под 6'!A21</f>
        <v>16</v>
      </c>
      <c r="C41" s="419" t="s">
        <v>306</v>
      </c>
      <c r="D41" s="414">
        <v>79.3</v>
      </c>
      <c r="E41" s="403">
        <f t="shared" si="3"/>
        <v>45.154887802760733</v>
      </c>
      <c r="F41" s="402">
        <v>4.5999999999999996</v>
      </c>
      <c r="G41" s="415">
        <f t="shared" si="4"/>
        <v>207.71248389269937</v>
      </c>
    </row>
    <row r="42" spans="1:7" ht="15" x14ac:dyDescent="0.25">
      <c r="A42" s="400">
        <f t="shared" si="5"/>
        <v>24</v>
      </c>
      <c r="B42" s="412" t="str">
        <f>'[1]Под 6'!A22</f>
        <v>17</v>
      </c>
      <c r="C42" s="419" t="s">
        <v>307</v>
      </c>
      <c r="D42" s="414">
        <v>118.8</v>
      </c>
      <c r="E42" s="403">
        <f t="shared" si="3"/>
        <v>67.646918927717223</v>
      </c>
      <c r="F42" s="402">
        <v>4.5999999999999996</v>
      </c>
      <c r="G42" s="415">
        <f t="shared" si="4"/>
        <v>311.1758270674992</v>
      </c>
    </row>
    <row r="43" spans="1:7" ht="15" x14ac:dyDescent="0.25">
      <c r="A43" s="400">
        <f t="shared" si="5"/>
        <v>25</v>
      </c>
      <c r="B43" s="412" t="str">
        <f>'[1]Под 6'!A23</f>
        <v>18</v>
      </c>
      <c r="C43" s="419" t="s">
        <v>308</v>
      </c>
      <c r="D43" s="414">
        <v>85.8</v>
      </c>
      <c r="E43" s="403">
        <f t="shared" si="3"/>
        <v>48.856108114462437</v>
      </c>
      <c r="F43" s="402">
        <v>4.5999999999999996</v>
      </c>
      <c r="G43" s="415">
        <f t="shared" si="4"/>
        <v>224.7380973265272</v>
      </c>
    </row>
    <row r="44" spans="1:7" ht="15" x14ac:dyDescent="0.25">
      <c r="A44" s="400">
        <f t="shared" si="5"/>
        <v>26</v>
      </c>
      <c r="B44" s="412" t="str">
        <f>'[1]Под 6'!A24</f>
        <v>Л/ 19</v>
      </c>
      <c r="C44" s="419" t="s">
        <v>309</v>
      </c>
      <c r="D44" s="414">
        <v>84.9</v>
      </c>
      <c r="E44" s="403">
        <f t="shared" si="3"/>
        <v>48.34363145591913</v>
      </c>
      <c r="F44" s="402">
        <v>4.5999999999999996</v>
      </c>
      <c r="G44" s="415">
        <f t="shared" si="4"/>
        <v>222.38070469722797</v>
      </c>
    </row>
    <row r="45" spans="1:7" ht="15" x14ac:dyDescent="0.25">
      <c r="A45" s="400">
        <f t="shared" si="5"/>
        <v>27</v>
      </c>
      <c r="B45" s="412" t="str">
        <f>'[1]Под 6'!A25</f>
        <v>20</v>
      </c>
      <c r="C45" s="421" t="s">
        <v>310</v>
      </c>
      <c r="D45" s="414">
        <v>44.6</v>
      </c>
      <c r="E45" s="403">
        <f t="shared" si="3"/>
        <v>25.396065523368588</v>
      </c>
      <c r="F45" s="402">
        <v>4.5999999999999996</v>
      </c>
      <c r="G45" s="415">
        <f t="shared" si="4"/>
        <v>116.82190140749549</v>
      </c>
    </row>
    <row r="46" spans="1:7" ht="15" x14ac:dyDescent="0.25">
      <c r="A46" s="400">
        <f t="shared" si="5"/>
        <v>28</v>
      </c>
      <c r="B46" s="412" t="str">
        <f>'[1]Под 6'!A26</f>
        <v>21</v>
      </c>
      <c r="C46" s="421" t="s">
        <v>311</v>
      </c>
      <c r="D46" s="414">
        <v>45.6</v>
      </c>
      <c r="E46" s="403">
        <f t="shared" si="3"/>
        <v>25.965484032861156</v>
      </c>
      <c r="F46" s="402">
        <v>4.5999999999999996</v>
      </c>
      <c r="G46" s="415">
        <f t="shared" si="4"/>
        <v>119.44122655116131</v>
      </c>
    </row>
    <row r="47" spans="1:7" ht="15" x14ac:dyDescent="0.25">
      <c r="A47" s="400">
        <f t="shared" si="5"/>
        <v>29</v>
      </c>
      <c r="B47" s="412" t="str">
        <f>'[1]Под 6'!A27</f>
        <v>22</v>
      </c>
      <c r="C47" s="421" t="s">
        <v>312</v>
      </c>
      <c r="D47" s="414">
        <v>106.6</v>
      </c>
      <c r="E47" s="403">
        <f t="shared" si="3"/>
        <v>60.700013111907872</v>
      </c>
      <c r="F47" s="402">
        <v>4.5999999999999996</v>
      </c>
      <c r="G47" s="415">
        <f t="shared" si="4"/>
        <v>279.22006031477616</v>
      </c>
    </row>
    <row r="48" spans="1:7" ht="15" x14ac:dyDescent="0.25">
      <c r="A48" s="400">
        <f t="shared" si="5"/>
        <v>30</v>
      </c>
      <c r="B48" s="412" t="str">
        <f>'[1]Под 6'!A28</f>
        <v>23</v>
      </c>
      <c r="C48" s="421" t="s">
        <v>313</v>
      </c>
      <c r="D48" s="414">
        <v>57.8</v>
      </c>
      <c r="E48" s="403">
        <f t="shared" si="3"/>
        <v>32.9123898486705</v>
      </c>
      <c r="F48" s="402">
        <v>4.5999999999999996</v>
      </c>
      <c r="G48" s="415">
        <f t="shared" si="4"/>
        <v>151.3969933038843</v>
      </c>
    </row>
    <row r="49" spans="1:7" ht="15" x14ac:dyDescent="0.25">
      <c r="A49" s="400">
        <f t="shared" si="5"/>
        <v>31</v>
      </c>
      <c r="B49" s="412" t="str">
        <f>'[1]Под 6'!A29</f>
        <v>П/ 24</v>
      </c>
      <c r="C49" s="419" t="s">
        <v>314</v>
      </c>
      <c r="D49" s="414">
        <v>99.7</v>
      </c>
      <c r="E49" s="403">
        <f t="shared" si="3"/>
        <v>56.771025396409151</v>
      </c>
      <c r="F49" s="402">
        <v>4.5999999999999996</v>
      </c>
      <c r="G49" s="415">
        <f t="shared" si="4"/>
        <v>261.14671682348205</v>
      </c>
    </row>
    <row r="50" spans="1:7" ht="15" x14ac:dyDescent="0.25">
      <c r="A50" s="400">
        <f t="shared" si="5"/>
        <v>32</v>
      </c>
      <c r="B50" s="412" t="str">
        <f>'[1]Под 6'!A30</f>
        <v>25</v>
      </c>
      <c r="C50" s="419" t="s">
        <v>315</v>
      </c>
      <c r="D50" s="414">
        <f>81</f>
        <v>81</v>
      </c>
      <c r="E50" s="403">
        <f t="shared" si="3"/>
        <v>46.122899268898102</v>
      </c>
      <c r="F50" s="402">
        <v>4.5999999999999996</v>
      </c>
      <c r="G50" s="415">
        <f t="shared" si="4"/>
        <v>212.16533663693124</v>
      </c>
    </row>
    <row r="51" spans="1:7" ht="15" x14ac:dyDescent="0.25">
      <c r="A51" s="400">
        <f t="shared" si="5"/>
        <v>33</v>
      </c>
      <c r="B51" s="412" t="str">
        <f>'[1]Под 6'!A31</f>
        <v>26</v>
      </c>
      <c r="C51" s="421" t="s">
        <v>316</v>
      </c>
      <c r="D51" s="414">
        <v>118.8</v>
      </c>
      <c r="E51" s="403">
        <f t="shared" si="3"/>
        <v>67.646918927717223</v>
      </c>
      <c r="F51" s="402">
        <v>4.5999999999999996</v>
      </c>
      <c r="G51" s="415">
        <f t="shared" si="4"/>
        <v>311.1758270674992</v>
      </c>
    </row>
    <row r="52" spans="1:7" ht="15" x14ac:dyDescent="0.25">
      <c r="A52" s="400">
        <f t="shared" si="5"/>
        <v>34</v>
      </c>
      <c r="B52" s="412" t="str">
        <f>'[1]Под 6'!A32</f>
        <v>27</v>
      </c>
      <c r="C52" s="419" t="s">
        <v>317</v>
      </c>
      <c r="D52" s="414">
        <v>85.3</v>
      </c>
      <c r="E52" s="403">
        <f t="shared" si="3"/>
        <v>48.571398859716147</v>
      </c>
      <c r="F52" s="402">
        <v>4.5999999999999996</v>
      </c>
      <c r="G52" s="415">
        <f t="shared" si="4"/>
        <v>223.42843475469425</v>
      </c>
    </row>
    <row r="53" spans="1:7" ht="15" x14ac:dyDescent="0.25">
      <c r="A53" s="400">
        <f t="shared" si="5"/>
        <v>35</v>
      </c>
      <c r="B53" s="412" t="str">
        <f>'[1]Под 6'!A33</f>
        <v>Л/ 28</v>
      </c>
      <c r="C53" s="419" t="s">
        <v>318</v>
      </c>
      <c r="D53" s="414">
        <v>84</v>
      </c>
      <c r="E53" s="403">
        <f t="shared" si="3"/>
        <v>47.83115479737581</v>
      </c>
      <c r="F53" s="402">
        <v>4.5999999999999996</v>
      </c>
      <c r="G53" s="415">
        <f t="shared" si="4"/>
        <v>220.02331206792871</v>
      </c>
    </row>
    <row r="54" spans="1:7" ht="15" x14ac:dyDescent="0.25">
      <c r="A54" s="400">
        <f t="shared" si="5"/>
        <v>36</v>
      </c>
      <c r="B54" s="412" t="str">
        <f>'[1]Под 6'!A34</f>
        <v>29</v>
      </c>
      <c r="C54" s="419" t="s">
        <v>319</v>
      </c>
      <c r="D54" s="414">
        <v>46.9</v>
      </c>
      <c r="E54" s="403">
        <f t="shared" si="3"/>
        <v>26.705728095201493</v>
      </c>
      <c r="F54" s="402">
        <v>4.5999999999999996</v>
      </c>
      <c r="G54" s="415">
        <f t="shared" si="4"/>
        <v>122.84634923792686</v>
      </c>
    </row>
    <row r="55" spans="1:7" ht="15" x14ac:dyDescent="0.25">
      <c r="A55" s="400">
        <f t="shared" si="5"/>
        <v>37</v>
      </c>
      <c r="B55" s="412" t="str">
        <f>'[1]Под 6'!A35</f>
        <v>30</v>
      </c>
      <c r="C55" s="419" t="s">
        <v>320</v>
      </c>
      <c r="D55" s="414">
        <v>45.1</v>
      </c>
      <c r="E55" s="403">
        <f t="shared" si="3"/>
        <v>25.68077477811487</v>
      </c>
      <c r="F55" s="402">
        <v>4.5999999999999996</v>
      </c>
      <c r="G55" s="415">
        <f t="shared" si="4"/>
        <v>118.13156397932839</v>
      </c>
    </row>
    <row r="56" spans="1:7" ht="15" x14ac:dyDescent="0.25">
      <c r="A56" s="400">
        <f t="shared" si="5"/>
        <v>38</v>
      </c>
      <c r="B56" s="412" t="str">
        <f>'[1]Под 6'!A36</f>
        <v>31</v>
      </c>
      <c r="C56" s="419" t="s">
        <v>321</v>
      </c>
      <c r="D56" s="414">
        <v>110.2</v>
      </c>
      <c r="E56" s="403">
        <f t="shared" si="3"/>
        <v>62.749919746081126</v>
      </c>
      <c r="F56" s="402">
        <v>4.5999999999999996</v>
      </c>
      <c r="G56" s="415">
        <f t="shared" si="4"/>
        <v>288.64963083197318</v>
      </c>
    </row>
    <row r="57" spans="1:7" ht="15" x14ac:dyDescent="0.25">
      <c r="A57" s="400">
        <f t="shared" si="5"/>
        <v>39</v>
      </c>
      <c r="B57" s="412" t="str">
        <f>'[1]Под 6'!A37</f>
        <v>32</v>
      </c>
      <c r="C57" s="419" t="s">
        <v>322</v>
      </c>
      <c r="D57" s="414">
        <v>58.5</v>
      </c>
      <c r="E57" s="403">
        <f t="shared" si="3"/>
        <v>33.310982805315298</v>
      </c>
      <c r="F57" s="402">
        <v>4.5999999999999996</v>
      </c>
      <c r="G57" s="415">
        <f t="shared" si="4"/>
        <v>153.23052090445037</v>
      </c>
    </row>
    <row r="58" spans="1:7" ht="15" x14ac:dyDescent="0.25">
      <c r="A58" s="400">
        <f t="shared" si="5"/>
        <v>40</v>
      </c>
      <c r="B58" s="412" t="str">
        <f>'[1]Под 6'!A38</f>
        <v>П/ 33</v>
      </c>
      <c r="C58" s="419" t="s">
        <v>323</v>
      </c>
      <c r="D58" s="414">
        <v>98.9</v>
      </c>
      <c r="E58" s="403">
        <f t="shared" ref="E58:E89" si="6">$E$4*D58/$A$5</f>
        <v>56.315490588815095</v>
      </c>
      <c r="F58" s="402">
        <v>4.5999999999999996</v>
      </c>
      <c r="G58" s="415">
        <f t="shared" si="4"/>
        <v>259.05125670854943</v>
      </c>
    </row>
    <row r="59" spans="1:7" ht="15" x14ac:dyDescent="0.25">
      <c r="A59" s="400">
        <f t="shared" si="5"/>
        <v>41</v>
      </c>
      <c r="B59" s="412" t="str">
        <f>'[1]Под 6'!A39</f>
        <v>34</v>
      </c>
      <c r="C59" s="419" t="s">
        <v>324</v>
      </c>
      <c r="D59" s="414">
        <v>80.099999999999994</v>
      </c>
      <c r="E59" s="403">
        <f t="shared" si="6"/>
        <v>45.610422610354789</v>
      </c>
      <c r="F59" s="402">
        <v>4.5999999999999996</v>
      </c>
      <c r="G59" s="415">
        <f t="shared" si="4"/>
        <v>209.80794400763202</v>
      </c>
    </row>
    <row r="60" spans="1:7" ht="15" x14ac:dyDescent="0.25">
      <c r="A60" s="400">
        <f t="shared" si="5"/>
        <v>42</v>
      </c>
      <c r="B60" s="412" t="str">
        <f>'[1]Под 6'!A40</f>
        <v>35</v>
      </c>
      <c r="C60" s="419" t="s">
        <v>325</v>
      </c>
      <c r="D60" s="414">
        <v>117.6</v>
      </c>
      <c r="E60" s="403">
        <f t="shared" si="6"/>
        <v>66.963616716326129</v>
      </c>
      <c r="F60" s="402">
        <v>4.5999999999999996</v>
      </c>
      <c r="G60" s="415">
        <f t="shared" si="4"/>
        <v>308.03263689510015</v>
      </c>
    </row>
    <row r="61" spans="1:7" ht="15" x14ac:dyDescent="0.25">
      <c r="A61" s="400">
        <f t="shared" si="5"/>
        <v>43</v>
      </c>
      <c r="B61" s="412" t="str">
        <f>'[1]Под 6'!A41</f>
        <v>36</v>
      </c>
      <c r="C61" s="419" t="s">
        <v>326</v>
      </c>
      <c r="D61" s="414">
        <v>84.7</v>
      </c>
      <c r="E61" s="403">
        <f t="shared" si="6"/>
        <v>48.229747754020615</v>
      </c>
      <c r="F61" s="402">
        <v>4.5999999999999996</v>
      </c>
      <c r="G61" s="415">
        <f t="shared" si="4"/>
        <v>221.85683966849481</v>
      </c>
    </row>
    <row r="62" spans="1:7" ht="15" x14ac:dyDescent="0.25">
      <c r="A62" s="400">
        <f t="shared" si="5"/>
        <v>44</v>
      </c>
      <c r="B62" s="412" t="str">
        <f>'[1]Под 6'!A42</f>
        <v>Л/37</v>
      </c>
      <c r="C62" s="419" t="s">
        <v>327</v>
      </c>
      <c r="D62" s="414">
        <v>83.1</v>
      </c>
      <c r="E62" s="403">
        <f t="shared" si="6"/>
        <v>47.318678138832496</v>
      </c>
      <c r="F62" s="402">
        <v>4.5999999999999996</v>
      </c>
      <c r="G62" s="415">
        <f t="shared" si="4"/>
        <v>217.66591943862946</v>
      </c>
    </row>
    <row r="63" spans="1:7" ht="15" x14ac:dyDescent="0.25">
      <c r="A63" s="400">
        <f t="shared" si="5"/>
        <v>45</v>
      </c>
      <c r="B63" s="412" t="str">
        <f>'[1]Под 6'!A43</f>
        <v>38</v>
      </c>
      <c r="C63" s="422" t="s">
        <v>328</v>
      </c>
      <c r="D63" s="414">
        <v>44.7</v>
      </c>
      <c r="E63" s="403">
        <f t="shared" si="6"/>
        <v>25.453007374317846</v>
      </c>
      <c r="F63" s="402">
        <v>4.5999999999999996</v>
      </c>
      <c r="G63" s="415">
        <f t="shared" si="4"/>
        <v>117.08383392186208</v>
      </c>
    </row>
    <row r="64" spans="1:7" ht="15" x14ac:dyDescent="0.25">
      <c r="A64" s="400">
        <f t="shared" si="5"/>
        <v>46</v>
      </c>
      <c r="B64" s="412" t="str">
        <f>'[1]Под 6'!A44</f>
        <v>39</v>
      </c>
      <c r="C64" s="423" t="s">
        <v>1004</v>
      </c>
      <c r="D64" s="414">
        <v>46.4</v>
      </c>
      <c r="E64" s="403">
        <f t="shared" si="6"/>
        <v>26.421018840455208</v>
      </c>
      <c r="F64" s="402">
        <v>4.5999999999999996</v>
      </c>
      <c r="G64" s="415">
        <f t="shared" si="4"/>
        <v>121.53668666609394</v>
      </c>
    </row>
    <row r="65" spans="1:7" ht="15" x14ac:dyDescent="0.25">
      <c r="A65" s="400">
        <f t="shared" si="5"/>
        <v>47</v>
      </c>
      <c r="B65" s="412" t="str">
        <f>'[1]Под 6'!A45</f>
        <v>40</v>
      </c>
      <c r="C65" s="424" t="s">
        <v>329</v>
      </c>
      <c r="D65" s="414">
        <v>107.1</v>
      </c>
      <c r="E65" s="403">
        <f t="shared" si="6"/>
        <v>60.984722366654154</v>
      </c>
      <c r="F65" s="402">
        <v>4.5999999999999996</v>
      </c>
      <c r="G65" s="415">
        <f t="shared" si="4"/>
        <v>280.52972288660908</v>
      </c>
    </row>
    <row r="66" spans="1:7" ht="15" x14ac:dyDescent="0.25">
      <c r="A66" s="400">
        <f t="shared" si="5"/>
        <v>48</v>
      </c>
      <c r="B66" s="412" t="str">
        <f>'[1]Под 6'!A46</f>
        <v>41</v>
      </c>
      <c r="C66" s="421" t="s">
        <v>330</v>
      </c>
      <c r="D66" s="414">
        <v>57.7</v>
      </c>
      <c r="E66" s="403">
        <f t="shared" si="6"/>
        <v>32.855447997721242</v>
      </c>
      <c r="F66" s="402">
        <v>4.5999999999999996</v>
      </c>
      <c r="G66" s="415">
        <f t="shared" si="4"/>
        <v>151.13506078951769</v>
      </c>
    </row>
    <row r="67" spans="1:7" ht="15" x14ac:dyDescent="0.25">
      <c r="A67" s="400">
        <f t="shared" si="5"/>
        <v>49</v>
      </c>
      <c r="B67" s="412" t="str">
        <f>'[1]Под 6'!A47</f>
        <v>П/42</v>
      </c>
      <c r="C67" s="425" t="s">
        <v>331</v>
      </c>
      <c r="D67" s="414">
        <v>100</v>
      </c>
      <c r="E67" s="403">
        <f t="shared" si="6"/>
        <v>56.941850949256917</v>
      </c>
      <c r="F67" s="402">
        <v>4.5999999999999996</v>
      </c>
      <c r="G67" s="415">
        <f t="shared" si="4"/>
        <v>261.93251436658181</v>
      </c>
    </row>
    <row r="68" spans="1:7" ht="15" x14ac:dyDescent="0.25">
      <c r="A68" s="400">
        <f t="shared" si="5"/>
        <v>50</v>
      </c>
      <c r="B68" s="412">
        <f>'[1]Под 6'!A48</f>
        <v>43</v>
      </c>
      <c r="C68" s="421" t="s">
        <v>332</v>
      </c>
      <c r="D68" s="414">
        <v>78.400000000000006</v>
      </c>
      <c r="E68" s="403">
        <f t="shared" si="6"/>
        <v>44.642411144217427</v>
      </c>
      <c r="F68" s="402">
        <v>4.5999999999999996</v>
      </c>
      <c r="G68" s="415">
        <f t="shared" si="4"/>
        <v>205.35509126340014</v>
      </c>
    </row>
    <row r="69" spans="1:7" ht="15" x14ac:dyDescent="0.25">
      <c r="A69" s="400">
        <f t="shared" si="5"/>
        <v>51</v>
      </c>
      <c r="B69" s="412">
        <f>'[1]Под 6'!A49</f>
        <v>44</v>
      </c>
      <c r="C69" s="419" t="s">
        <v>333</v>
      </c>
      <c r="D69" s="414">
        <v>117.8</v>
      </c>
      <c r="E69" s="403">
        <f t="shared" si="6"/>
        <v>67.077500418224645</v>
      </c>
      <c r="F69" s="402">
        <v>4.5999999999999996</v>
      </c>
      <c r="G69" s="415">
        <f t="shared" si="4"/>
        <v>308.55650192383337</v>
      </c>
    </row>
    <row r="70" spans="1:7" ht="15" x14ac:dyDescent="0.25">
      <c r="A70" s="400">
        <f t="shared" si="5"/>
        <v>52</v>
      </c>
      <c r="B70" s="412">
        <f>'[1]Под 6'!A50</f>
        <v>45</v>
      </c>
      <c r="C70" s="421" t="s">
        <v>334</v>
      </c>
      <c r="D70" s="414">
        <f>85.5</f>
        <v>85.5</v>
      </c>
      <c r="E70" s="403">
        <f t="shared" si="6"/>
        <v>48.685282561614663</v>
      </c>
      <c r="F70" s="402">
        <v>4.5999999999999996</v>
      </c>
      <c r="G70" s="415">
        <f t="shared" si="4"/>
        <v>223.95229978342743</v>
      </c>
    </row>
    <row r="71" spans="1:7" ht="15" x14ac:dyDescent="0.25">
      <c r="A71" s="400">
        <f t="shared" si="5"/>
        <v>53</v>
      </c>
      <c r="B71" s="412" t="str">
        <f>'[1]Под 6'!A51</f>
        <v>Л/ 46</v>
      </c>
      <c r="C71" s="419" t="s">
        <v>335</v>
      </c>
      <c r="D71" s="414">
        <v>84.4</v>
      </c>
      <c r="E71" s="403">
        <f t="shared" si="6"/>
        <v>48.058922201172841</v>
      </c>
      <c r="F71" s="402">
        <v>4.5999999999999996</v>
      </c>
      <c r="G71" s="415">
        <f t="shared" si="4"/>
        <v>221.07104212539505</v>
      </c>
    </row>
    <row r="72" spans="1:7" ht="15" x14ac:dyDescent="0.25">
      <c r="A72" s="400">
        <f t="shared" si="5"/>
        <v>54</v>
      </c>
      <c r="B72" s="412">
        <f>'[1]Под 6'!A52</f>
        <v>47</v>
      </c>
      <c r="C72" s="419" t="s">
        <v>336</v>
      </c>
      <c r="D72" s="414">
        <v>45.5</v>
      </c>
      <c r="E72" s="403">
        <f t="shared" si="6"/>
        <v>25.908542181911898</v>
      </c>
      <c r="F72" s="402">
        <v>4.5999999999999996</v>
      </c>
      <c r="G72" s="415">
        <f t="shared" si="4"/>
        <v>119.17929403679472</v>
      </c>
    </row>
    <row r="73" spans="1:7" ht="15" x14ac:dyDescent="0.25">
      <c r="A73" s="400">
        <f t="shared" si="5"/>
        <v>55</v>
      </c>
      <c r="B73" s="412">
        <f>'[1]Под 6'!A53</f>
        <v>48</v>
      </c>
      <c r="C73" s="419" t="s">
        <v>337</v>
      </c>
      <c r="D73" s="414">
        <v>45.7</v>
      </c>
      <c r="E73" s="403">
        <f t="shared" si="6"/>
        <v>26.022425883810413</v>
      </c>
      <c r="F73" s="402">
        <v>4.5999999999999996</v>
      </c>
      <c r="G73" s="415">
        <f t="shared" si="4"/>
        <v>119.7031590655279</v>
      </c>
    </row>
    <row r="74" spans="1:7" ht="15" x14ac:dyDescent="0.25">
      <c r="A74" s="400">
        <f t="shared" si="5"/>
        <v>56</v>
      </c>
      <c r="B74" s="412">
        <f>'[1]Под 6'!A54</f>
        <v>49</v>
      </c>
      <c r="C74" s="426" t="s">
        <v>338</v>
      </c>
      <c r="D74" s="414">
        <v>107.4</v>
      </c>
      <c r="E74" s="403">
        <f t="shared" si="6"/>
        <v>61.155547919501934</v>
      </c>
      <c r="F74" s="402">
        <v>4.5999999999999996</v>
      </c>
      <c r="G74" s="415">
        <f t="shared" si="4"/>
        <v>281.3155204297089</v>
      </c>
    </row>
    <row r="75" spans="1:7" ht="15" x14ac:dyDescent="0.25">
      <c r="A75" s="400">
        <f t="shared" si="5"/>
        <v>57</v>
      </c>
      <c r="B75" s="412">
        <f>'[1]Под 6'!A55</f>
        <v>50</v>
      </c>
      <c r="C75" s="413" t="s">
        <v>339</v>
      </c>
      <c r="D75" s="414">
        <v>57.6</v>
      </c>
      <c r="E75" s="403">
        <f t="shared" si="6"/>
        <v>32.798506146771985</v>
      </c>
      <c r="F75" s="402">
        <v>4.5999999999999996</v>
      </c>
      <c r="G75" s="415">
        <f t="shared" si="4"/>
        <v>150.87312827515112</v>
      </c>
    </row>
    <row r="76" spans="1:7" ht="15" x14ac:dyDescent="0.25">
      <c r="A76" s="427">
        <f t="shared" si="5"/>
        <v>58</v>
      </c>
      <c r="B76" s="412" t="str">
        <f>'[1]Под 6'!A61</f>
        <v>П/ 51</v>
      </c>
      <c r="C76" s="418" t="s">
        <v>340</v>
      </c>
      <c r="D76" s="414">
        <v>101</v>
      </c>
      <c r="E76" s="403">
        <f t="shared" si="6"/>
        <v>57.511269458749489</v>
      </c>
      <c r="F76" s="402">
        <v>4.5999999999999996</v>
      </c>
      <c r="G76" s="415">
        <f t="shared" si="4"/>
        <v>264.55183951024765</v>
      </c>
    </row>
    <row r="77" spans="1:7" ht="15" x14ac:dyDescent="0.25">
      <c r="A77" s="427">
        <f t="shared" si="5"/>
        <v>59</v>
      </c>
      <c r="B77" s="412" t="str">
        <f>'[1]Под 6'!A62</f>
        <v>52</v>
      </c>
      <c r="C77" s="418" t="s">
        <v>341</v>
      </c>
      <c r="D77" s="414">
        <v>78.7</v>
      </c>
      <c r="E77" s="403">
        <f t="shared" si="6"/>
        <v>44.8132366970652</v>
      </c>
      <c r="F77" s="402">
        <v>4.5999999999999996</v>
      </c>
      <c r="G77" s="415">
        <f t="shared" si="4"/>
        <v>206.1408888064999</v>
      </c>
    </row>
    <row r="78" spans="1:7" ht="15" x14ac:dyDescent="0.25">
      <c r="A78" s="427">
        <f t="shared" si="5"/>
        <v>60</v>
      </c>
      <c r="B78" s="412" t="str">
        <f>'[1]Под 6'!A63</f>
        <v>53</v>
      </c>
      <c r="C78" s="418" t="s">
        <v>342</v>
      </c>
      <c r="D78" s="414">
        <v>117.1</v>
      </c>
      <c r="E78" s="403">
        <f t="shared" si="6"/>
        <v>66.678907461579854</v>
      </c>
      <c r="F78" s="402">
        <v>4.5999999999999996</v>
      </c>
      <c r="G78" s="415">
        <f t="shared" si="4"/>
        <v>306.72297432326729</v>
      </c>
    </row>
    <row r="79" spans="1:7" ht="15" x14ac:dyDescent="0.25">
      <c r="A79" s="427">
        <f t="shared" si="5"/>
        <v>61</v>
      </c>
      <c r="B79" s="412" t="str">
        <f>'[1]Под 6'!A64</f>
        <v>54</v>
      </c>
      <c r="C79" s="418" t="s">
        <v>343</v>
      </c>
      <c r="D79" s="414">
        <v>86.1</v>
      </c>
      <c r="E79" s="403">
        <f t="shared" si="6"/>
        <v>49.026933667310203</v>
      </c>
      <c r="F79" s="402">
        <v>4.5999999999999996</v>
      </c>
      <c r="G79" s="415">
        <f t="shared" si="4"/>
        <v>225.52389486962693</v>
      </c>
    </row>
    <row r="80" spans="1:7" ht="15" x14ac:dyDescent="0.25">
      <c r="A80" s="427">
        <f t="shared" si="5"/>
        <v>62</v>
      </c>
      <c r="B80" s="412" t="str">
        <f>'[1]Под 6'!A65</f>
        <v>Л/ 55</v>
      </c>
      <c r="C80" s="419" t="s">
        <v>344</v>
      </c>
      <c r="D80" s="414">
        <v>83.5</v>
      </c>
      <c r="E80" s="403">
        <f t="shared" si="6"/>
        <v>47.546445542629527</v>
      </c>
      <c r="F80" s="402">
        <v>4.5999999999999996</v>
      </c>
      <c r="G80" s="415">
        <f t="shared" si="4"/>
        <v>218.7136494960958</v>
      </c>
    </row>
    <row r="81" spans="1:7" ht="15" x14ac:dyDescent="0.25">
      <c r="A81" s="427">
        <f t="shared" si="5"/>
        <v>63</v>
      </c>
      <c r="B81" s="412" t="str">
        <f>'[1]Под 6'!A66</f>
        <v>56</v>
      </c>
      <c r="C81" s="419" t="s">
        <v>345</v>
      </c>
      <c r="D81" s="414">
        <v>45.6</v>
      </c>
      <c r="E81" s="403">
        <f t="shared" si="6"/>
        <v>25.965484032861156</v>
      </c>
      <c r="F81" s="402">
        <v>4.5999999999999996</v>
      </c>
      <c r="G81" s="415">
        <f t="shared" si="4"/>
        <v>119.44122655116131</v>
      </c>
    </row>
    <row r="82" spans="1:7" ht="15" x14ac:dyDescent="0.25">
      <c r="A82" s="427">
        <f t="shared" si="5"/>
        <v>64</v>
      </c>
      <c r="B82" s="412" t="str">
        <f>'[1]Под 6'!A67</f>
        <v>57</v>
      </c>
      <c r="C82" s="419" t="s">
        <v>346</v>
      </c>
      <c r="D82" s="414">
        <v>45.3</v>
      </c>
      <c r="E82" s="403">
        <f t="shared" si="6"/>
        <v>25.794658480013382</v>
      </c>
      <c r="F82" s="402">
        <v>4.5999999999999996</v>
      </c>
      <c r="G82" s="415">
        <f t="shared" si="4"/>
        <v>118.65542900806155</v>
      </c>
    </row>
    <row r="83" spans="1:7" ht="15" x14ac:dyDescent="0.25">
      <c r="A83" s="427">
        <f t="shared" si="5"/>
        <v>65</v>
      </c>
      <c r="B83" s="412" t="str">
        <f>'[1]Под 6'!A68</f>
        <v>58</v>
      </c>
      <c r="C83" s="419" t="s">
        <v>347</v>
      </c>
      <c r="D83" s="414">
        <v>107</v>
      </c>
      <c r="E83" s="403">
        <f t="shared" si="6"/>
        <v>60.927780515704903</v>
      </c>
      <c r="F83" s="402">
        <v>4.5999999999999996</v>
      </c>
      <c r="G83" s="415">
        <f t="shared" si="4"/>
        <v>280.26779037224253</v>
      </c>
    </row>
    <row r="84" spans="1:7" ht="15" x14ac:dyDescent="0.25">
      <c r="A84" s="427">
        <f t="shared" si="5"/>
        <v>66</v>
      </c>
      <c r="B84" s="412" t="str">
        <f>'[1]Под 6'!A69</f>
        <v>59</v>
      </c>
      <c r="C84" s="419" t="s">
        <v>348</v>
      </c>
      <c r="D84" s="414">
        <v>59.3</v>
      </c>
      <c r="E84" s="403">
        <f t="shared" si="6"/>
        <v>33.766517612909354</v>
      </c>
      <c r="F84" s="402">
        <v>4.5999999999999996</v>
      </c>
      <c r="G84" s="415">
        <f t="shared" si="4"/>
        <v>155.32598101938302</v>
      </c>
    </row>
    <row r="85" spans="1:7" ht="17.25" customHeight="1" x14ac:dyDescent="0.25">
      <c r="A85" s="427">
        <f t="shared" si="5"/>
        <v>67</v>
      </c>
      <c r="B85" s="412" t="str">
        <f>'[1]Под 6'!A70</f>
        <v>П/60</v>
      </c>
      <c r="C85" s="428" t="s">
        <v>349</v>
      </c>
      <c r="D85" s="414">
        <v>99.9</v>
      </c>
      <c r="E85" s="403">
        <f t="shared" si="6"/>
        <v>56.884909098307666</v>
      </c>
      <c r="F85" s="402">
        <v>4.5999999999999996</v>
      </c>
      <c r="G85" s="415">
        <f t="shared" si="4"/>
        <v>261.67058185221526</v>
      </c>
    </row>
    <row r="86" spans="1:7" ht="15" x14ac:dyDescent="0.25">
      <c r="A86" s="427">
        <f t="shared" si="5"/>
        <v>68</v>
      </c>
      <c r="B86" s="412" t="str">
        <f>'[1]Под 6'!A71</f>
        <v>61</v>
      </c>
      <c r="C86" s="429" t="s">
        <v>350</v>
      </c>
      <c r="D86" s="414">
        <v>79</v>
      </c>
      <c r="E86" s="403">
        <f t="shared" si="6"/>
        <v>44.984062249912967</v>
      </c>
      <c r="F86" s="402">
        <v>4.5999999999999996</v>
      </c>
      <c r="G86" s="415">
        <f t="shared" si="4"/>
        <v>206.92668634959963</v>
      </c>
    </row>
    <row r="87" spans="1:7" ht="15" x14ac:dyDescent="0.25">
      <c r="A87" s="427">
        <f t="shared" si="5"/>
        <v>69</v>
      </c>
      <c r="B87" s="412" t="str">
        <f>'[1]Под 6'!A72</f>
        <v>62</v>
      </c>
      <c r="C87" s="418" t="s">
        <v>351</v>
      </c>
      <c r="D87" s="414">
        <v>117.9</v>
      </c>
      <c r="E87" s="403">
        <f t="shared" si="6"/>
        <v>67.134442269173917</v>
      </c>
      <c r="F87" s="402">
        <v>4.5999999999999996</v>
      </c>
      <c r="G87" s="415">
        <f t="shared" si="4"/>
        <v>308.81843443819997</v>
      </c>
    </row>
    <row r="88" spans="1:7" ht="15" x14ac:dyDescent="0.25">
      <c r="A88" s="427">
        <f t="shared" si="5"/>
        <v>70</v>
      </c>
      <c r="B88" s="412" t="str">
        <f>'[1]Под 6'!A73</f>
        <v>63</v>
      </c>
      <c r="C88" s="429" t="s">
        <v>352</v>
      </c>
      <c r="D88" s="414">
        <v>84</v>
      </c>
      <c r="E88" s="403">
        <f t="shared" si="6"/>
        <v>47.83115479737581</v>
      </c>
      <c r="F88" s="402">
        <v>4.5999999999999996</v>
      </c>
      <c r="G88" s="415">
        <f t="shared" si="4"/>
        <v>220.02331206792871</v>
      </c>
    </row>
    <row r="89" spans="1:7" ht="15" x14ac:dyDescent="0.25">
      <c r="A89" s="427">
        <f t="shared" si="5"/>
        <v>71</v>
      </c>
      <c r="B89" s="412" t="str">
        <f>'[1]Под 6'!A74</f>
        <v>Л/ 64</v>
      </c>
      <c r="C89" s="418" t="s">
        <v>353</v>
      </c>
      <c r="D89" s="414">
        <v>82.7</v>
      </c>
      <c r="E89" s="403">
        <f t="shared" si="6"/>
        <v>47.090910735035472</v>
      </c>
      <c r="F89" s="402">
        <v>4.5999999999999996</v>
      </c>
      <c r="G89" s="415">
        <f t="shared" si="4"/>
        <v>216.61818938116315</v>
      </c>
    </row>
    <row r="90" spans="1:7" ht="15" x14ac:dyDescent="0.25">
      <c r="A90" s="427">
        <f t="shared" si="5"/>
        <v>72</v>
      </c>
      <c r="B90" s="412" t="str">
        <f>'[1]Под 6'!A75</f>
        <v>65</v>
      </c>
      <c r="C90" s="419" t="s">
        <v>354</v>
      </c>
      <c r="D90" s="414">
        <v>44.8</v>
      </c>
      <c r="E90" s="403">
        <f t="shared" ref="E90:E121" si="7">$E$4*D90/$A$5</f>
        <v>25.509949225267096</v>
      </c>
      <c r="F90" s="402">
        <v>4.5999999999999996</v>
      </c>
      <c r="G90" s="415">
        <f t="shared" si="4"/>
        <v>117.34576643622863</v>
      </c>
    </row>
    <row r="91" spans="1:7" ht="15" x14ac:dyDescent="0.25">
      <c r="A91" s="427">
        <f t="shared" si="5"/>
        <v>73</v>
      </c>
      <c r="B91" s="412" t="str">
        <f>'[1]Под 6'!A76</f>
        <v>66</v>
      </c>
      <c r="C91" s="418" t="s">
        <v>355</v>
      </c>
      <c r="D91" s="414">
        <v>45.3</v>
      </c>
      <c r="E91" s="403">
        <f t="shared" si="7"/>
        <v>25.794658480013382</v>
      </c>
      <c r="F91" s="402">
        <v>4.5999999999999996</v>
      </c>
      <c r="G91" s="415">
        <f t="shared" ref="G91:G154" si="8">E91*F91</f>
        <v>118.65542900806155</v>
      </c>
    </row>
    <row r="92" spans="1:7" ht="15" x14ac:dyDescent="0.25">
      <c r="A92" s="427">
        <f t="shared" si="5"/>
        <v>74</v>
      </c>
      <c r="B92" s="412" t="str">
        <f>'[1]Под 6'!A77</f>
        <v>67</v>
      </c>
      <c r="C92" s="419" t="s">
        <v>356</v>
      </c>
      <c r="D92" s="414">
        <v>108.1</v>
      </c>
      <c r="E92" s="403">
        <f t="shared" si="7"/>
        <v>61.554140876146725</v>
      </c>
      <c r="F92" s="402">
        <v>4.5999999999999996</v>
      </c>
      <c r="G92" s="415">
        <f t="shared" si="8"/>
        <v>283.14904803027491</v>
      </c>
    </row>
    <row r="93" spans="1:7" ht="15" x14ac:dyDescent="0.25">
      <c r="A93" s="427">
        <f t="shared" si="5"/>
        <v>75</v>
      </c>
      <c r="B93" s="412" t="str">
        <f>'[1]Под 6'!A78</f>
        <v>68</v>
      </c>
      <c r="C93" s="419" t="s">
        <v>357</v>
      </c>
      <c r="D93" s="414">
        <v>54.7</v>
      </c>
      <c r="E93" s="403">
        <f t="shared" si="7"/>
        <v>31.147192469243535</v>
      </c>
      <c r="F93" s="402">
        <v>4.5999999999999996</v>
      </c>
      <c r="G93" s="415">
        <f t="shared" si="8"/>
        <v>143.27708535852025</v>
      </c>
    </row>
    <row r="94" spans="1:7" ht="15" x14ac:dyDescent="0.25">
      <c r="A94" s="427">
        <f t="shared" ref="A94:A157" si="9">A93+1</f>
        <v>76</v>
      </c>
      <c r="B94" s="412" t="str">
        <f>'[1]Под 6'!A79</f>
        <v>П/69</v>
      </c>
      <c r="C94" s="419" t="s">
        <v>358</v>
      </c>
      <c r="D94" s="414">
        <v>100.3</v>
      </c>
      <c r="E94" s="403">
        <f t="shared" si="7"/>
        <v>57.112676502104684</v>
      </c>
      <c r="F94" s="402">
        <v>4.5999999999999996</v>
      </c>
      <c r="G94" s="415">
        <f t="shared" si="8"/>
        <v>262.71831190968152</v>
      </c>
    </row>
    <row r="95" spans="1:7" ht="15" x14ac:dyDescent="0.25">
      <c r="A95" s="427">
        <f t="shared" si="9"/>
        <v>77</v>
      </c>
      <c r="B95" s="412" t="str">
        <f>'[1]Под 6'!A80</f>
        <v>70</v>
      </c>
      <c r="C95" s="419" t="s">
        <v>359</v>
      </c>
      <c r="D95" s="414">
        <v>79.599999999999994</v>
      </c>
      <c r="E95" s="403">
        <f t="shared" si="7"/>
        <v>45.325713355608499</v>
      </c>
      <c r="F95" s="402">
        <v>4.5999999999999996</v>
      </c>
      <c r="G95" s="415">
        <f t="shared" si="8"/>
        <v>208.49828143579907</v>
      </c>
    </row>
    <row r="96" spans="1:7" ht="15" x14ac:dyDescent="0.25">
      <c r="A96" s="427">
        <f t="shared" si="9"/>
        <v>78</v>
      </c>
      <c r="B96" s="412" t="str">
        <f>'[1]Под 6'!A81</f>
        <v>71</v>
      </c>
      <c r="C96" s="421" t="s">
        <v>360</v>
      </c>
      <c r="D96" s="414">
        <v>203.8</v>
      </c>
      <c r="E96" s="403">
        <f t="shared" si="7"/>
        <v>116.0474922345856</v>
      </c>
      <c r="F96" s="402">
        <v>4.5999999999999996</v>
      </c>
      <c r="G96" s="415">
        <f t="shared" si="8"/>
        <v>533.81846427909375</v>
      </c>
    </row>
    <row r="97" spans="1:7" ht="15" x14ac:dyDescent="0.25">
      <c r="A97" s="427">
        <f t="shared" si="9"/>
        <v>79</v>
      </c>
      <c r="B97" s="412" t="str">
        <f>'[1]Под 6'!A82</f>
        <v>Л/72</v>
      </c>
      <c r="C97" s="419" t="s">
        <v>361</v>
      </c>
      <c r="D97" s="414">
        <v>82.4</v>
      </c>
      <c r="E97" s="403">
        <f t="shared" si="7"/>
        <v>46.920085182187705</v>
      </c>
      <c r="F97" s="402">
        <v>4.5999999999999996</v>
      </c>
      <c r="G97" s="415">
        <f t="shared" si="8"/>
        <v>215.83239183806342</v>
      </c>
    </row>
    <row r="98" spans="1:7" ht="15" x14ac:dyDescent="0.25">
      <c r="A98" s="427">
        <f t="shared" si="9"/>
        <v>80</v>
      </c>
      <c r="B98" s="412" t="str">
        <f>'[1]Под 6'!A83</f>
        <v>73</v>
      </c>
      <c r="C98" s="419" t="s">
        <v>362</v>
      </c>
      <c r="D98" s="414">
        <v>44.3</v>
      </c>
      <c r="E98" s="403">
        <f t="shared" si="7"/>
        <v>25.225239970520814</v>
      </c>
      <c r="F98" s="402">
        <v>4.5999999999999996</v>
      </c>
      <c r="G98" s="415">
        <f t="shared" si="8"/>
        <v>116.03610386439574</v>
      </c>
    </row>
    <row r="99" spans="1:7" ht="15" x14ac:dyDescent="0.25">
      <c r="A99" s="427">
        <f t="shared" si="9"/>
        <v>81</v>
      </c>
      <c r="B99" s="412" t="str">
        <f>'[1]Под 6'!A84</f>
        <v>74</v>
      </c>
      <c r="C99" s="419" t="s">
        <v>363</v>
      </c>
      <c r="D99" s="414">
        <v>45.9</v>
      </c>
      <c r="E99" s="403">
        <f t="shared" si="7"/>
        <v>26.136309585708926</v>
      </c>
      <c r="F99" s="402">
        <v>4.5999999999999996</v>
      </c>
      <c r="G99" s="415">
        <f t="shared" si="8"/>
        <v>120.22702409426105</v>
      </c>
    </row>
    <row r="100" spans="1:7" ht="15" x14ac:dyDescent="0.25">
      <c r="A100" s="427">
        <f t="shared" si="9"/>
        <v>82</v>
      </c>
      <c r="B100" s="412" t="str">
        <f>'[1]Под 6'!A85</f>
        <v>75</v>
      </c>
      <c r="C100" s="419" t="s">
        <v>364</v>
      </c>
      <c r="D100" s="414">
        <v>108.8</v>
      </c>
      <c r="E100" s="403">
        <f t="shared" si="7"/>
        <v>61.952733832791523</v>
      </c>
      <c r="F100" s="402">
        <v>4.5999999999999996</v>
      </c>
      <c r="G100" s="415">
        <f t="shared" si="8"/>
        <v>284.98257563084098</v>
      </c>
    </row>
    <row r="101" spans="1:7" ht="15" x14ac:dyDescent="0.25">
      <c r="A101" s="427">
        <f t="shared" si="9"/>
        <v>83</v>
      </c>
      <c r="B101" s="412" t="str">
        <f>'[1]Под 6'!A86</f>
        <v>76</v>
      </c>
      <c r="C101" s="419" t="s">
        <v>365</v>
      </c>
      <c r="D101" s="414">
        <v>54.9</v>
      </c>
      <c r="E101" s="403">
        <f t="shared" si="7"/>
        <v>31.261076171142047</v>
      </c>
      <c r="F101" s="402">
        <v>4.5999999999999996</v>
      </c>
      <c r="G101" s="415">
        <f t="shared" si="8"/>
        <v>143.80095038725341</v>
      </c>
    </row>
    <row r="102" spans="1:7" ht="15" x14ac:dyDescent="0.25">
      <c r="A102" s="427">
        <f t="shared" si="9"/>
        <v>84</v>
      </c>
      <c r="B102" s="412" t="str">
        <f>'[1]Под 6'!A87</f>
        <v>П/ 77</v>
      </c>
      <c r="C102" s="419" t="s">
        <v>366</v>
      </c>
      <c r="D102" s="414">
        <v>100.4</v>
      </c>
      <c r="E102" s="403">
        <f t="shared" si="7"/>
        <v>57.169618353053949</v>
      </c>
      <c r="F102" s="402">
        <v>4.5999999999999996</v>
      </c>
      <c r="G102" s="415">
        <f t="shared" si="8"/>
        <v>262.98024442404812</v>
      </c>
    </row>
    <row r="103" spans="1:7" ht="15" x14ac:dyDescent="0.25">
      <c r="A103" s="427">
        <f t="shared" si="9"/>
        <v>85</v>
      </c>
      <c r="B103" s="412" t="str">
        <f>'[1]Под 6'!A88</f>
        <v>78</v>
      </c>
      <c r="C103" s="419" t="s">
        <v>367</v>
      </c>
      <c r="D103" s="414">
        <v>80.099999999999994</v>
      </c>
      <c r="E103" s="403">
        <f t="shared" si="7"/>
        <v>45.610422610354789</v>
      </c>
      <c r="F103" s="402">
        <v>4.5999999999999996</v>
      </c>
      <c r="G103" s="415">
        <f t="shared" si="8"/>
        <v>209.80794400763202</v>
      </c>
    </row>
    <row r="104" spans="1:7" ht="15" x14ac:dyDescent="0.25">
      <c r="A104" s="427">
        <f t="shared" si="9"/>
        <v>86</v>
      </c>
      <c r="B104" s="412" t="str">
        <f>'[1]Под 6'!A89</f>
        <v>79</v>
      </c>
      <c r="C104" s="419" t="s">
        <v>368</v>
      </c>
      <c r="D104" s="414">
        <v>118.7</v>
      </c>
      <c r="E104" s="403">
        <f t="shared" si="7"/>
        <v>67.589977076767966</v>
      </c>
      <c r="F104" s="402">
        <v>4.5999999999999996</v>
      </c>
      <c r="G104" s="415">
        <f t="shared" si="8"/>
        <v>310.91389455313259</v>
      </c>
    </row>
    <row r="105" spans="1:7" ht="15" x14ac:dyDescent="0.25">
      <c r="A105" s="427">
        <f t="shared" si="9"/>
        <v>87</v>
      </c>
      <c r="B105" s="412" t="str">
        <f>'[1]Под 6'!A90</f>
        <v>80</v>
      </c>
      <c r="C105" s="419" t="s">
        <v>369</v>
      </c>
      <c r="D105" s="414">
        <v>84.2</v>
      </c>
      <c r="E105" s="403">
        <f t="shared" si="7"/>
        <v>47.945038499274325</v>
      </c>
      <c r="F105" s="402">
        <v>4.5999999999999996</v>
      </c>
      <c r="G105" s="415">
        <f t="shared" si="8"/>
        <v>220.54717709666187</v>
      </c>
    </row>
    <row r="106" spans="1:7" ht="15" x14ac:dyDescent="0.25">
      <c r="A106" s="427">
        <f t="shared" si="9"/>
        <v>88</v>
      </c>
      <c r="B106" s="412" t="str">
        <f>'[1]Под 6'!A91</f>
        <v>Л/ 81</v>
      </c>
      <c r="C106" s="429" t="s">
        <v>370</v>
      </c>
      <c r="D106" s="414">
        <v>84</v>
      </c>
      <c r="E106" s="403">
        <f t="shared" si="7"/>
        <v>47.83115479737581</v>
      </c>
      <c r="F106" s="402">
        <v>4.5999999999999996</v>
      </c>
      <c r="G106" s="415">
        <f t="shared" si="8"/>
        <v>220.02331206792871</v>
      </c>
    </row>
    <row r="107" spans="1:7" ht="15" x14ac:dyDescent="0.25">
      <c r="A107" s="427">
        <f t="shared" si="9"/>
        <v>89</v>
      </c>
      <c r="B107" s="412" t="str">
        <f>'[1]Под 6'!A92</f>
        <v>82</v>
      </c>
      <c r="C107" s="429" t="s">
        <v>371</v>
      </c>
      <c r="D107" s="414">
        <v>43.5</v>
      </c>
      <c r="E107" s="403">
        <f t="shared" si="7"/>
        <v>24.769705162926758</v>
      </c>
      <c r="F107" s="402">
        <v>4.5999999999999996</v>
      </c>
      <c r="G107" s="415">
        <f t="shared" si="8"/>
        <v>113.94064374946308</v>
      </c>
    </row>
    <row r="108" spans="1:7" ht="15" x14ac:dyDescent="0.25">
      <c r="A108" s="427">
        <f t="shared" si="9"/>
        <v>90</v>
      </c>
      <c r="B108" s="412" t="str">
        <f>'[1]Под 6'!A93</f>
        <v>83</v>
      </c>
      <c r="C108" s="417" t="s">
        <v>372</v>
      </c>
      <c r="D108" s="414">
        <v>45</v>
      </c>
      <c r="E108" s="403">
        <f t="shared" si="7"/>
        <v>25.623832927165612</v>
      </c>
      <c r="F108" s="402">
        <v>4.5999999999999996</v>
      </c>
      <c r="G108" s="415">
        <f t="shared" si="8"/>
        <v>117.86963146496181</v>
      </c>
    </row>
    <row r="109" spans="1:7" ht="15" x14ac:dyDescent="0.25">
      <c r="A109" s="427">
        <f t="shared" si="9"/>
        <v>91</v>
      </c>
      <c r="B109" s="412" t="str">
        <f>'[1]Под 6'!A94</f>
        <v>84</v>
      </c>
      <c r="C109" s="429" t="s">
        <v>373</v>
      </c>
      <c r="D109" s="414">
        <v>107.2</v>
      </c>
      <c r="E109" s="403">
        <f t="shared" si="7"/>
        <v>61.041664217603419</v>
      </c>
      <c r="F109" s="402">
        <v>4.5999999999999996</v>
      </c>
      <c r="G109" s="415">
        <f t="shared" si="8"/>
        <v>280.79165540097569</v>
      </c>
    </row>
    <row r="110" spans="1:7" ht="15" x14ac:dyDescent="0.25">
      <c r="A110" s="427">
        <f t="shared" si="9"/>
        <v>92</v>
      </c>
      <c r="B110" s="412" t="str">
        <f>'[1]Под 6'!A95</f>
        <v>85</v>
      </c>
      <c r="C110" s="429" t="s">
        <v>374</v>
      </c>
      <c r="D110" s="414">
        <v>54.7</v>
      </c>
      <c r="E110" s="403">
        <f t="shared" si="7"/>
        <v>31.147192469243535</v>
      </c>
      <c r="F110" s="402">
        <v>4.5999999999999996</v>
      </c>
      <c r="G110" s="415">
        <f t="shared" si="8"/>
        <v>143.27708535852025</v>
      </c>
    </row>
    <row r="111" spans="1:7" ht="15" x14ac:dyDescent="0.25">
      <c r="A111" s="427">
        <f t="shared" si="9"/>
        <v>93</v>
      </c>
      <c r="B111" s="412" t="str">
        <f>'[1]Под 6'!A96</f>
        <v>П/ 86</v>
      </c>
      <c r="C111" s="419" t="s">
        <v>375</v>
      </c>
      <c r="D111" s="414">
        <v>100</v>
      </c>
      <c r="E111" s="403">
        <f t="shared" si="7"/>
        <v>56.941850949256917</v>
      </c>
      <c r="F111" s="402">
        <v>4.5999999999999996</v>
      </c>
      <c r="G111" s="415">
        <f t="shared" si="8"/>
        <v>261.93251436658181</v>
      </c>
    </row>
    <row r="112" spans="1:7" ht="15" x14ac:dyDescent="0.25">
      <c r="A112" s="427">
        <f t="shared" si="9"/>
        <v>94</v>
      </c>
      <c r="B112" s="412" t="str">
        <f>'[1]Под 6'!A97</f>
        <v>87</v>
      </c>
      <c r="C112" s="430" t="s">
        <v>227</v>
      </c>
      <c r="D112" s="414">
        <v>80.2</v>
      </c>
      <c r="E112" s="403">
        <f t="shared" si="7"/>
        <v>45.667364461304054</v>
      </c>
      <c r="F112" s="402">
        <v>4.5999999999999996</v>
      </c>
      <c r="G112" s="415">
        <f t="shared" si="8"/>
        <v>210.06987652199862</v>
      </c>
    </row>
    <row r="113" spans="1:7" ht="15" x14ac:dyDescent="0.25">
      <c r="A113" s="427">
        <f t="shared" si="9"/>
        <v>95</v>
      </c>
      <c r="B113" s="412" t="str">
        <f>'[1]Под 6'!A98</f>
        <v>88</v>
      </c>
      <c r="C113" s="430" t="s">
        <v>376</v>
      </c>
      <c r="D113" s="414">
        <v>117.3</v>
      </c>
      <c r="E113" s="403">
        <f t="shared" si="7"/>
        <v>66.79279116347837</v>
      </c>
      <c r="F113" s="402">
        <v>4.5999999999999996</v>
      </c>
      <c r="G113" s="415">
        <f t="shared" si="8"/>
        <v>307.24683935200045</v>
      </c>
    </row>
    <row r="114" spans="1:7" ht="15" x14ac:dyDescent="0.25">
      <c r="A114" s="427">
        <f t="shared" si="9"/>
        <v>96</v>
      </c>
      <c r="B114" s="412" t="str">
        <f>'[1]Под 6'!A99</f>
        <v>89</v>
      </c>
      <c r="C114" s="429" t="s">
        <v>377</v>
      </c>
      <c r="D114" s="414">
        <f>84.9</f>
        <v>84.9</v>
      </c>
      <c r="E114" s="403">
        <f t="shared" si="7"/>
        <v>48.34363145591913</v>
      </c>
      <c r="F114" s="402">
        <v>4.5999999999999996</v>
      </c>
      <c r="G114" s="415">
        <f t="shared" si="8"/>
        <v>222.38070469722797</v>
      </c>
    </row>
    <row r="115" spans="1:7" ht="15" x14ac:dyDescent="0.25">
      <c r="A115" s="427">
        <f t="shared" si="9"/>
        <v>97</v>
      </c>
      <c r="B115" s="412" t="str">
        <f>'[1]Под 6'!A100</f>
        <v>Л/ 90</v>
      </c>
      <c r="C115" s="429" t="s">
        <v>378</v>
      </c>
      <c r="D115" s="414">
        <v>82.7</v>
      </c>
      <c r="E115" s="403">
        <f t="shared" si="7"/>
        <v>47.090910735035472</v>
      </c>
      <c r="F115" s="402">
        <v>4.5999999999999996</v>
      </c>
      <c r="G115" s="415">
        <f t="shared" si="8"/>
        <v>216.61818938116315</v>
      </c>
    </row>
    <row r="116" spans="1:7" ht="15" x14ac:dyDescent="0.25">
      <c r="A116" s="427">
        <f t="shared" si="9"/>
        <v>98</v>
      </c>
      <c r="B116" s="412" t="str">
        <f>'[1]Под 6'!A101</f>
        <v>91</v>
      </c>
      <c r="C116" s="429" t="s">
        <v>379</v>
      </c>
      <c r="D116" s="414">
        <v>44.8</v>
      </c>
      <c r="E116" s="403">
        <f t="shared" si="7"/>
        <v>25.509949225267096</v>
      </c>
      <c r="F116" s="402">
        <v>4.5999999999999996</v>
      </c>
      <c r="G116" s="415">
        <f t="shared" si="8"/>
        <v>117.34576643622863</v>
      </c>
    </row>
    <row r="117" spans="1:7" ht="15" x14ac:dyDescent="0.25">
      <c r="A117" s="427">
        <f t="shared" si="9"/>
        <v>99</v>
      </c>
      <c r="B117" s="412" t="str">
        <f>'[1]Под 6'!A102</f>
        <v>92/92а</v>
      </c>
      <c r="C117" s="431" t="s">
        <v>380</v>
      </c>
      <c r="D117" s="414">
        <v>163.6</v>
      </c>
      <c r="E117" s="403">
        <f t="shared" si="7"/>
        <v>93.156868152984316</v>
      </c>
      <c r="F117" s="402">
        <v>4.5999999999999996</v>
      </c>
      <c r="G117" s="415">
        <f t="shared" si="8"/>
        <v>428.52159350372784</v>
      </c>
    </row>
    <row r="118" spans="1:7" ht="15" x14ac:dyDescent="0.25">
      <c r="A118" s="427">
        <f t="shared" si="9"/>
        <v>100</v>
      </c>
      <c r="B118" s="412" t="str">
        <f>'[1]Под 6'!A103</f>
        <v>93</v>
      </c>
      <c r="C118" s="431" t="s">
        <v>381</v>
      </c>
      <c r="D118" s="414">
        <v>54.7</v>
      </c>
      <c r="E118" s="403">
        <f t="shared" si="7"/>
        <v>31.147192469243535</v>
      </c>
      <c r="F118" s="402">
        <v>4.5999999999999996</v>
      </c>
      <c r="G118" s="415">
        <f t="shared" si="8"/>
        <v>143.27708535852025</v>
      </c>
    </row>
    <row r="119" spans="1:7" ht="15" x14ac:dyDescent="0.25">
      <c r="A119" s="427">
        <f t="shared" si="9"/>
        <v>101</v>
      </c>
      <c r="B119" s="412" t="str">
        <f>'[1]Под 6'!A104</f>
        <v>П/94</v>
      </c>
      <c r="C119" s="419" t="s">
        <v>382</v>
      </c>
      <c r="D119" s="414">
        <v>100.8</v>
      </c>
      <c r="E119" s="403">
        <f t="shared" si="7"/>
        <v>57.397385756850973</v>
      </c>
      <c r="F119" s="402">
        <v>4.5999999999999996</v>
      </c>
      <c r="G119" s="415">
        <f t="shared" si="8"/>
        <v>264.02797448151443</v>
      </c>
    </row>
    <row r="120" spans="1:7" ht="15" x14ac:dyDescent="0.25">
      <c r="A120" s="427">
        <f t="shared" si="9"/>
        <v>102</v>
      </c>
      <c r="B120" s="412" t="str">
        <f>'[1]Под 6'!A105</f>
        <v>95</v>
      </c>
      <c r="C120" s="419" t="s">
        <v>383</v>
      </c>
      <c r="D120" s="414">
        <v>79.7</v>
      </c>
      <c r="E120" s="403">
        <f t="shared" si="7"/>
        <v>45.382655206557764</v>
      </c>
      <c r="F120" s="402">
        <v>4.5999999999999996</v>
      </c>
      <c r="G120" s="415">
        <f t="shared" si="8"/>
        <v>208.76021395016571</v>
      </c>
    </row>
    <row r="121" spans="1:7" ht="15" x14ac:dyDescent="0.25">
      <c r="A121" s="427">
        <f t="shared" si="9"/>
        <v>103</v>
      </c>
      <c r="B121" s="412" t="str">
        <f>'[1]Под 6'!A106</f>
        <v>96</v>
      </c>
      <c r="C121" s="419" t="s">
        <v>262</v>
      </c>
      <c r="D121" s="414">
        <v>117.9</v>
      </c>
      <c r="E121" s="403">
        <f t="shared" si="7"/>
        <v>67.134442269173917</v>
      </c>
      <c r="F121" s="402">
        <v>4.5999999999999996</v>
      </c>
      <c r="G121" s="415">
        <f t="shared" si="8"/>
        <v>308.81843443819997</v>
      </c>
    </row>
    <row r="122" spans="1:7" ht="15" x14ac:dyDescent="0.25">
      <c r="A122" s="427">
        <f t="shared" si="9"/>
        <v>104</v>
      </c>
      <c r="B122" s="412" t="str">
        <f>'[1]Под 6'!A107</f>
        <v>97</v>
      </c>
      <c r="C122" s="431" t="s">
        <v>384</v>
      </c>
      <c r="D122" s="414">
        <v>85</v>
      </c>
      <c r="E122" s="403">
        <f t="shared" ref="E122:E153" si="10">$E$4*D122/$A$5</f>
        <v>48.400573306868381</v>
      </c>
      <c r="F122" s="402">
        <v>4.5999999999999996</v>
      </c>
      <c r="G122" s="415">
        <f t="shared" si="8"/>
        <v>222.64263721159455</v>
      </c>
    </row>
    <row r="123" spans="1:7" ht="15" x14ac:dyDescent="0.25">
      <c r="A123" s="427">
        <f t="shared" si="9"/>
        <v>105</v>
      </c>
      <c r="B123" s="412" t="str">
        <f>'[1]Под 6'!A108</f>
        <v>Л/ 98</v>
      </c>
      <c r="C123" s="419" t="s">
        <v>385</v>
      </c>
      <c r="D123" s="414">
        <v>82.7</v>
      </c>
      <c r="E123" s="403">
        <f t="shared" si="10"/>
        <v>47.090910735035472</v>
      </c>
      <c r="F123" s="402">
        <v>4.5999999999999996</v>
      </c>
      <c r="G123" s="415">
        <f t="shared" si="8"/>
        <v>216.61818938116315</v>
      </c>
    </row>
    <row r="124" spans="1:7" ht="15" x14ac:dyDescent="0.25">
      <c r="A124" s="427">
        <f t="shared" si="9"/>
        <v>106</v>
      </c>
      <c r="B124" s="412" t="str">
        <f>'[1]Под 6'!A109</f>
        <v>99</v>
      </c>
      <c r="C124" s="429" t="s">
        <v>386</v>
      </c>
      <c r="D124" s="414">
        <v>44.6</v>
      </c>
      <c r="E124" s="403">
        <f t="shared" si="10"/>
        <v>25.396065523368588</v>
      </c>
      <c r="F124" s="402">
        <v>4.5999999999999996</v>
      </c>
      <c r="G124" s="415">
        <f t="shared" si="8"/>
        <v>116.82190140749549</v>
      </c>
    </row>
    <row r="125" spans="1:7" ht="15" x14ac:dyDescent="0.25">
      <c r="A125" s="427">
        <f t="shared" si="9"/>
        <v>107</v>
      </c>
      <c r="B125" s="412" t="str">
        <f>'[1]Под 6'!A110</f>
        <v>100</v>
      </c>
      <c r="C125" s="432" t="s">
        <v>387</v>
      </c>
      <c r="D125" s="414">
        <v>46.5</v>
      </c>
      <c r="E125" s="403">
        <f t="shared" si="10"/>
        <v>26.477960691404466</v>
      </c>
      <c r="F125" s="402">
        <v>4.5999999999999996</v>
      </c>
      <c r="G125" s="415">
        <f t="shared" si="8"/>
        <v>121.79861918046053</v>
      </c>
    </row>
    <row r="126" spans="1:7" ht="15" x14ac:dyDescent="0.25">
      <c r="A126" s="427">
        <f t="shared" si="9"/>
        <v>108</v>
      </c>
      <c r="B126" s="412" t="str">
        <f>'[1]Под 6'!A116</f>
        <v>101</v>
      </c>
      <c r="C126" s="400" t="s">
        <v>388</v>
      </c>
      <c r="D126" s="414">
        <f>107.8</f>
        <v>107.8</v>
      </c>
      <c r="E126" s="403">
        <f t="shared" si="10"/>
        <v>61.383315323298959</v>
      </c>
      <c r="F126" s="402">
        <v>4.5999999999999996</v>
      </c>
      <c r="G126" s="415">
        <f t="shared" si="8"/>
        <v>282.36325048717521</v>
      </c>
    </row>
    <row r="127" spans="1:7" ht="15" x14ac:dyDescent="0.25">
      <c r="A127" s="427">
        <f t="shared" si="9"/>
        <v>109</v>
      </c>
      <c r="B127" s="412" t="str">
        <f>'[1]Под 6'!A117</f>
        <v>102</v>
      </c>
      <c r="C127" s="417" t="s">
        <v>389</v>
      </c>
      <c r="D127" s="414">
        <v>56.3</v>
      </c>
      <c r="E127" s="403">
        <f t="shared" si="10"/>
        <v>32.058262084431639</v>
      </c>
      <c r="F127" s="402">
        <v>4.5999999999999996</v>
      </c>
      <c r="G127" s="415">
        <f t="shared" si="8"/>
        <v>147.46800558838552</v>
      </c>
    </row>
    <row r="128" spans="1:7" ht="15" x14ac:dyDescent="0.25">
      <c r="A128" s="427">
        <f t="shared" si="9"/>
        <v>110</v>
      </c>
      <c r="B128" s="412" t="str">
        <f>'[1]Под 6'!A118</f>
        <v>П/103</v>
      </c>
      <c r="C128" s="418" t="s">
        <v>390</v>
      </c>
      <c r="D128" s="414">
        <v>114.8</v>
      </c>
      <c r="E128" s="403">
        <f t="shared" si="10"/>
        <v>65.369244889746938</v>
      </c>
      <c r="F128" s="402">
        <v>4.5999999999999996</v>
      </c>
      <c r="G128" s="415">
        <f t="shared" si="8"/>
        <v>300.69852649283587</v>
      </c>
    </row>
    <row r="129" spans="1:7" ht="15" x14ac:dyDescent="0.25">
      <c r="A129" s="427">
        <f t="shared" si="9"/>
        <v>111</v>
      </c>
      <c r="B129" s="412" t="str">
        <f>'[1]Под 6'!A119</f>
        <v>104</v>
      </c>
      <c r="C129" s="419" t="s">
        <v>391</v>
      </c>
      <c r="D129" s="414">
        <v>79.599999999999994</v>
      </c>
      <c r="E129" s="403">
        <f t="shared" si="10"/>
        <v>45.325713355608499</v>
      </c>
      <c r="F129" s="402">
        <v>4.5999999999999996</v>
      </c>
      <c r="G129" s="415">
        <f t="shared" si="8"/>
        <v>208.49828143579907</v>
      </c>
    </row>
    <row r="130" spans="1:7" ht="15" x14ac:dyDescent="0.25">
      <c r="A130" s="427">
        <f t="shared" si="9"/>
        <v>112</v>
      </c>
      <c r="B130" s="412" t="str">
        <f>'[1]Под 6'!A120</f>
        <v>105</v>
      </c>
      <c r="C130" s="419" t="s">
        <v>392</v>
      </c>
      <c r="D130" s="414">
        <v>117.9</v>
      </c>
      <c r="E130" s="403">
        <f t="shared" si="10"/>
        <v>67.134442269173917</v>
      </c>
      <c r="F130" s="402">
        <v>4.5999999999999996</v>
      </c>
      <c r="G130" s="415">
        <f t="shared" si="8"/>
        <v>308.81843443819997</v>
      </c>
    </row>
    <row r="131" spans="1:7" ht="15" x14ac:dyDescent="0.25">
      <c r="A131" s="427">
        <f t="shared" si="9"/>
        <v>113</v>
      </c>
      <c r="B131" s="412" t="str">
        <f>'[1]Под 6'!A121</f>
        <v>106</v>
      </c>
      <c r="C131" s="419" t="s">
        <v>393</v>
      </c>
      <c r="D131" s="414">
        <v>84.5</v>
      </c>
      <c r="E131" s="403">
        <f t="shared" si="10"/>
        <v>48.115864052122099</v>
      </c>
      <c r="F131" s="402">
        <v>4.5999999999999996</v>
      </c>
      <c r="G131" s="415">
        <f t="shared" si="8"/>
        <v>221.33297463976163</v>
      </c>
    </row>
    <row r="132" spans="1:7" ht="15" x14ac:dyDescent="0.25">
      <c r="A132" s="427">
        <f t="shared" si="9"/>
        <v>114</v>
      </c>
      <c r="B132" s="412" t="str">
        <f>'[1]Под 6'!A122</f>
        <v>Л/107</v>
      </c>
      <c r="C132" s="426" t="s">
        <v>394</v>
      </c>
      <c r="D132" s="414">
        <v>82.1</v>
      </c>
      <c r="E132" s="403">
        <f t="shared" si="10"/>
        <v>46.749259629339925</v>
      </c>
      <c r="F132" s="402">
        <v>4.5999999999999996</v>
      </c>
      <c r="G132" s="415">
        <f t="shared" si="8"/>
        <v>215.04659429496363</v>
      </c>
    </row>
    <row r="133" spans="1:7" ht="15" x14ac:dyDescent="0.25">
      <c r="A133" s="427">
        <f t="shared" si="9"/>
        <v>115</v>
      </c>
      <c r="B133" s="412" t="str">
        <f>'[1]Под 6'!A123</f>
        <v>108</v>
      </c>
      <c r="C133" s="419" t="s">
        <v>395</v>
      </c>
      <c r="D133" s="414">
        <v>44.3</v>
      </c>
      <c r="E133" s="403">
        <f t="shared" si="10"/>
        <v>25.225239970520814</v>
      </c>
      <c r="F133" s="402">
        <v>4.5999999999999996</v>
      </c>
      <c r="G133" s="415">
        <f t="shared" si="8"/>
        <v>116.03610386439574</v>
      </c>
    </row>
    <row r="134" spans="1:7" ht="15" x14ac:dyDescent="0.25">
      <c r="A134" s="427">
        <f t="shared" si="9"/>
        <v>116</v>
      </c>
      <c r="B134" s="412" t="str">
        <f>'[1]Под 6'!A124</f>
        <v xml:space="preserve">109                          </v>
      </c>
      <c r="C134" s="418" t="s">
        <v>396</v>
      </c>
      <c r="D134" s="414">
        <v>45.3</v>
      </c>
      <c r="E134" s="403">
        <f t="shared" si="10"/>
        <v>25.794658480013382</v>
      </c>
      <c r="F134" s="402">
        <v>4.5999999999999996</v>
      </c>
      <c r="G134" s="415">
        <f t="shared" si="8"/>
        <v>118.65542900806155</v>
      </c>
    </row>
    <row r="135" spans="1:7" ht="15" x14ac:dyDescent="0.25">
      <c r="A135" s="427">
        <f t="shared" si="9"/>
        <v>117</v>
      </c>
      <c r="B135" s="412" t="str">
        <f>'[1]Под 6'!A125</f>
        <v>110</v>
      </c>
      <c r="C135" s="418" t="s">
        <v>397</v>
      </c>
      <c r="D135" s="414">
        <v>106</v>
      </c>
      <c r="E135" s="403">
        <f t="shared" si="10"/>
        <v>60.358362006212332</v>
      </c>
      <c r="F135" s="402">
        <v>4.5999999999999996</v>
      </c>
      <c r="G135" s="415">
        <f t="shared" si="8"/>
        <v>277.6484652285767</v>
      </c>
    </row>
    <row r="136" spans="1:7" ht="15" x14ac:dyDescent="0.25">
      <c r="A136" s="427">
        <f t="shared" si="9"/>
        <v>118</v>
      </c>
      <c r="B136" s="412" t="str">
        <f>'[1]Под 6'!A126</f>
        <v>111</v>
      </c>
      <c r="C136" s="419" t="s">
        <v>398</v>
      </c>
      <c r="D136" s="414">
        <v>55.6</v>
      </c>
      <c r="E136" s="403">
        <f t="shared" si="10"/>
        <v>31.659669127786849</v>
      </c>
      <c r="F136" s="402">
        <v>4.5999999999999996</v>
      </c>
      <c r="G136" s="415">
        <f t="shared" si="8"/>
        <v>145.63447798781948</v>
      </c>
    </row>
    <row r="137" spans="1:7" ht="15" x14ac:dyDescent="0.25">
      <c r="A137" s="427">
        <f t="shared" si="9"/>
        <v>119</v>
      </c>
      <c r="B137" s="412" t="str">
        <f>'[1]Под 6'!A127</f>
        <v>П/112</v>
      </c>
      <c r="C137" s="419" t="s">
        <v>399</v>
      </c>
      <c r="D137" s="414">
        <v>100.4</v>
      </c>
      <c r="E137" s="403">
        <f t="shared" si="10"/>
        <v>57.169618353053949</v>
      </c>
      <c r="F137" s="402">
        <v>4.5999999999999996</v>
      </c>
      <c r="G137" s="415">
        <f t="shared" si="8"/>
        <v>262.98024442404812</v>
      </c>
    </row>
    <row r="138" spans="1:7" ht="15" x14ac:dyDescent="0.25">
      <c r="A138" s="427">
        <f t="shared" si="9"/>
        <v>120</v>
      </c>
      <c r="B138" s="412" t="str">
        <f>'[1]Под 6'!A128</f>
        <v>113</v>
      </c>
      <c r="C138" s="419" t="s">
        <v>400</v>
      </c>
      <c r="D138" s="414">
        <v>79.5</v>
      </c>
      <c r="E138" s="403">
        <f t="shared" si="10"/>
        <v>45.268771504659249</v>
      </c>
      <c r="F138" s="402">
        <v>4.5999999999999996</v>
      </c>
      <c r="G138" s="415">
        <f t="shared" si="8"/>
        <v>208.23634892143252</v>
      </c>
    </row>
    <row r="139" spans="1:7" ht="15" x14ac:dyDescent="0.25">
      <c r="A139" s="427">
        <f t="shared" si="9"/>
        <v>121</v>
      </c>
      <c r="B139" s="412" t="str">
        <f>'[1]Под 6'!A129</f>
        <v>114</v>
      </c>
      <c r="C139" s="400" t="s">
        <v>401</v>
      </c>
      <c r="D139" s="414">
        <v>115.8</v>
      </c>
      <c r="E139" s="403">
        <f t="shared" si="10"/>
        <v>65.938663399239516</v>
      </c>
      <c r="F139" s="402">
        <v>4.5999999999999996</v>
      </c>
      <c r="G139" s="415">
        <f t="shared" si="8"/>
        <v>303.31785163650176</v>
      </c>
    </row>
    <row r="140" spans="1:7" ht="15" x14ac:dyDescent="0.25">
      <c r="A140" s="427">
        <f t="shared" si="9"/>
        <v>122</v>
      </c>
      <c r="B140" s="412" t="str">
        <f>'[1]Под 6'!A130</f>
        <v>115</v>
      </c>
      <c r="C140" s="400" t="s">
        <v>402</v>
      </c>
      <c r="D140" s="414">
        <v>84.1</v>
      </c>
      <c r="E140" s="403">
        <f t="shared" si="10"/>
        <v>47.888096648325067</v>
      </c>
      <c r="F140" s="402">
        <v>4.5999999999999996</v>
      </c>
      <c r="G140" s="415">
        <f t="shared" si="8"/>
        <v>220.28524458229529</v>
      </c>
    </row>
    <row r="141" spans="1:7" ht="15" x14ac:dyDescent="0.25">
      <c r="A141" s="427">
        <f t="shared" si="9"/>
        <v>123</v>
      </c>
      <c r="B141" s="412" t="str">
        <f>'[1]Под 6'!A131</f>
        <v>Л/116</v>
      </c>
      <c r="C141" s="400" t="s">
        <v>403</v>
      </c>
      <c r="D141" s="414">
        <v>82.5</v>
      </c>
      <c r="E141" s="403">
        <f t="shared" si="10"/>
        <v>46.977027033136956</v>
      </c>
      <c r="F141" s="402">
        <v>4.5999999999999996</v>
      </c>
      <c r="G141" s="415">
        <f t="shared" si="8"/>
        <v>216.09432435242999</v>
      </c>
    </row>
    <row r="142" spans="1:7" ht="15" x14ac:dyDescent="0.25">
      <c r="A142" s="427">
        <f t="shared" si="9"/>
        <v>124</v>
      </c>
      <c r="B142" s="412" t="str">
        <f>'[1]Под 6'!A132</f>
        <v>117</v>
      </c>
      <c r="C142" s="400" t="s">
        <v>404</v>
      </c>
      <c r="D142" s="414">
        <v>44.4</v>
      </c>
      <c r="E142" s="403">
        <f t="shared" si="10"/>
        <v>25.282181821470072</v>
      </c>
      <c r="F142" s="402">
        <v>4.5999999999999996</v>
      </c>
      <c r="G142" s="415">
        <f t="shared" si="8"/>
        <v>116.29803637876232</v>
      </c>
    </row>
    <row r="143" spans="1:7" ht="15" x14ac:dyDescent="0.25">
      <c r="A143" s="427">
        <f t="shared" si="9"/>
        <v>125</v>
      </c>
      <c r="B143" s="412" t="str">
        <f>'[1]Под 6'!A133</f>
        <v>118</v>
      </c>
      <c r="C143" s="400" t="s">
        <v>405</v>
      </c>
      <c r="D143" s="414">
        <v>45.5</v>
      </c>
      <c r="E143" s="403">
        <f t="shared" si="10"/>
        <v>25.908542181911898</v>
      </c>
      <c r="F143" s="402">
        <v>4.5999999999999996</v>
      </c>
      <c r="G143" s="415">
        <f t="shared" si="8"/>
        <v>119.17929403679472</v>
      </c>
    </row>
    <row r="144" spans="1:7" ht="15" x14ac:dyDescent="0.25">
      <c r="A144" s="427">
        <f t="shared" si="9"/>
        <v>126</v>
      </c>
      <c r="B144" s="412" t="str">
        <f>'[1]Под 6'!A134</f>
        <v>119</v>
      </c>
      <c r="C144" s="400" t="s">
        <v>406</v>
      </c>
      <c r="D144" s="414">
        <v>107.4</v>
      </c>
      <c r="E144" s="403">
        <f t="shared" si="10"/>
        <v>61.155547919501934</v>
      </c>
      <c r="F144" s="402">
        <v>4.5999999999999996</v>
      </c>
      <c r="G144" s="415">
        <f t="shared" si="8"/>
        <v>281.3155204297089</v>
      </c>
    </row>
    <row r="145" spans="1:7" ht="15" x14ac:dyDescent="0.25">
      <c r="A145" s="427">
        <f t="shared" si="9"/>
        <v>127</v>
      </c>
      <c r="B145" s="412" t="str">
        <f>'[1]Под 6'!A135</f>
        <v>120</v>
      </c>
      <c r="C145" s="400" t="s">
        <v>407</v>
      </c>
      <c r="D145" s="414">
        <v>53.2</v>
      </c>
      <c r="E145" s="403">
        <f t="shared" si="10"/>
        <v>30.293064705004682</v>
      </c>
      <c r="F145" s="402">
        <v>4.5999999999999996</v>
      </c>
      <c r="G145" s="415">
        <f t="shared" si="8"/>
        <v>139.34809764302153</v>
      </c>
    </row>
    <row r="146" spans="1:7" ht="15" x14ac:dyDescent="0.25">
      <c r="A146" s="427">
        <f t="shared" si="9"/>
        <v>128</v>
      </c>
      <c r="B146" s="412" t="str">
        <f>'[1]Под 6'!A136</f>
        <v>П/121</v>
      </c>
      <c r="C146" s="400" t="s">
        <v>408</v>
      </c>
      <c r="D146" s="414">
        <v>100</v>
      </c>
      <c r="E146" s="403">
        <f t="shared" si="10"/>
        <v>56.941850949256917</v>
      </c>
      <c r="F146" s="402">
        <v>4.5999999999999996</v>
      </c>
      <c r="G146" s="415">
        <f t="shared" si="8"/>
        <v>261.93251436658181</v>
      </c>
    </row>
    <row r="147" spans="1:7" ht="15" x14ac:dyDescent="0.25">
      <c r="A147" s="427">
        <f t="shared" si="9"/>
        <v>129</v>
      </c>
      <c r="B147" s="412" t="str">
        <f>'[1]Под 6'!A137</f>
        <v>122</v>
      </c>
      <c r="C147" s="400" t="s">
        <v>409</v>
      </c>
      <c r="D147" s="414">
        <v>90.7</v>
      </c>
      <c r="E147" s="403">
        <f t="shared" si="10"/>
        <v>51.646258810976029</v>
      </c>
      <c r="F147" s="402">
        <v>4.5999999999999996</v>
      </c>
      <c r="G147" s="415">
        <f t="shared" si="8"/>
        <v>237.57279053048973</v>
      </c>
    </row>
    <row r="148" spans="1:7" ht="15" x14ac:dyDescent="0.25">
      <c r="A148" s="427">
        <f t="shared" si="9"/>
        <v>130</v>
      </c>
      <c r="B148" s="412" t="str">
        <f>'[1]Под 6'!A138</f>
        <v>123</v>
      </c>
      <c r="C148" s="417" t="s">
        <v>410</v>
      </c>
      <c r="D148" s="414">
        <v>116.6</v>
      </c>
      <c r="E148" s="403">
        <f t="shared" si="10"/>
        <v>66.394198206833565</v>
      </c>
      <c r="F148" s="402">
        <v>4.5999999999999996</v>
      </c>
      <c r="G148" s="415">
        <f t="shared" si="8"/>
        <v>305.41331175143438</v>
      </c>
    </row>
    <row r="149" spans="1:7" ht="15" x14ac:dyDescent="0.25">
      <c r="A149" s="427">
        <f t="shared" si="9"/>
        <v>131</v>
      </c>
      <c r="B149" s="412" t="str">
        <f>'[1]Под 6'!A139</f>
        <v>124</v>
      </c>
      <c r="C149" s="418" t="s">
        <v>411</v>
      </c>
      <c r="D149" s="414">
        <v>84.2</v>
      </c>
      <c r="E149" s="403">
        <f t="shared" si="10"/>
        <v>47.945038499274325</v>
      </c>
      <c r="F149" s="402">
        <v>4.5999999999999996</v>
      </c>
      <c r="G149" s="415">
        <f t="shared" si="8"/>
        <v>220.54717709666187</v>
      </c>
    </row>
    <row r="150" spans="1:7" ht="15" x14ac:dyDescent="0.25">
      <c r="A150" s="427">
        <f t="shared" si="9"/>
        <v>132</v>
      </c>
      <c r="B150" s="412" t="str">
        <f>'[1]Под 6'!A140</f>
        <v>Л/125</v>
      </c>
      <c r="C150" s="419" t="s">
        <v>412</v>
      </c>
      <c r="D150" s="414">
        <f>81.7</f>
        <v>81.7</v>
      </c>
      <c r="E150" s="403">
        <f t="shared" si="10"/>
        <v>46.521492225542907</v>
      </c>
      <c r="F150" s="402">
        <v>4.5999999999999996</v>
      </c>
      <c r="G150" s="415">
        <f t="shared" si="8"/>
        <v>213.99886423749734</v>
      </c>
    </row>
    <row r="151" spans="1:7" ht="15" x14ac:dyDescent="0.25">
      <c r="A151" s="427">
        <f t="shared" si="9"/>
        <v>133</v>
      </c>
      <c r="B151" s="412" t="str">
        <f>'[1]Под 6'!A141</f>
        <v>126</v>
      </c>
      <c r="C151" s="419" t="s">
        <v>413</v>
      </c>
      <c r="D151" s="414">
        <v>44.5</v>
      </c>
      <c r="E151" s="403">
        <f t="shared" si="10"/>
        <v>25.33912367241933</v>
      </c>
      <c r="F151" s="402">
        <v>4.5999999999999996</v>
      </c>
      <c r="G151" s="415">
        <f t="shared" si="8"/>
        <v>116.55996889312891</v>
      </c>
    </row>
    <row r="152" spans="1:7" ht="15" x14ac:dyDescent="0.25">
      <c r="A152" s="427">
        <f t="shared" si="9"/>
        <v>134</v>
      </c>
      <c r="B152" s="412" t="str">
        <f>'[1]Под 6'!A142</f>
        <v>127</v>
      </c>
      <c r="C152" s="419" t="s">
        <v>414</v>
      </c>
      <c r="D152" s="414">
        <v>46</v>
      </c>
      <c r="E152" s="403">
        <f t="shared" si="10"/>
        <v>26.193251436658183</v>
      </c>
      <c r="F152" s="402">
        <v>4.5999999999999996</v>
      </c>
      <c r="G152" s="415">
        <f t="shared" si="8"/>
        <v>120.48895660862763</v>
      </c>
    </row>
    <row r="153" spans="1:7" ht="15" x14ac:dyDescent="0.25">
      <c r="A153" s="427">
        <f t="shared" si="9"/>
        <v>135</v>
      </c>
      <c r="B153" s="412" t="str">
        <f>'[1]Под 6'!A143</f>
        <v>128</v>
      </c>
      <c r="C153" s="426" t="s">
        <v>415</v>
      </c>
      <c r="D153" s="414">
        <f>107.7</f>
        <v>107.7</v>
      </c>
      <c r="E153" s="403">
        <f t="shared" si="10"/>
        <v>61.326373472349701</v>
      </c>
      <c r="F153" s="402">
        <v>4.5999999999999996</v>
      </c>
      <c r="G153" s="415">
        <f t="shared" si="8"/>
        <v>282.1013179728086</v>
      </c>
    </row>
    <row r="154" spans="1:7" ht="15" x14ac:dyDescent="0.25">
      <c r="A154" s="427">
        <f t="shared" si="9"/>
        <v>136</v>
      </c>
      <c r="B154" s="412" t="str">
        <f>'[1]Под 6'!A144</f>
        <v>129</v>
      </c>
      <c r="C154" s="419" t="s">
        <v>416</v>
      </c>
      <c r="D154" s="414">
        <v>54.1</v>
      </c>
      <c r="E154" s="403">
        <f t="shared" ref="E154:E185" si="11">$E$4*D154/$A$5</f>
        <v>30.805541363547995</v>
      </c>
      <c r="F154" s="402">
        <v>4.5999999999999996</v>
      </c>
      <c r="G154" s="415">
        <f t="shared" si="8"/>
        <v>141.70549027232076</v>
      </c>
    </row>
    <row r="155" spans="1:7" ht="15" x14ac:dyDescent="0.25">
      <c r="A155" s="427">
        <f t="shared" si="9"/>
        <v>137</v>
      </c>
      <c r="B155" s="412" t="str">
        <f>'[1]Под 6'!A145</f>
        <v>П/130</v>
      </c>
      <c r="C155" s="418" t="s">
        <v>417</v>
      </c>
      <c r="D155" s="414">
        <v>102</v>
      </c>
      <c r="E155" s="403">
        <f t="shared" si="11"/>
        <v>58.08068796824206</v>
      </c>
      <c r="F155" s="402">
        <v>4.5999999999999996</v>
      </c>
      <c r="G155" s="415">
        <f t="shared" ref="G155:G218" si="12">E155*F155</f>
        <v>267.17116465391348</v>
      </c>
    </row>
    <row r="156" spans="1:7" ht="15" x14ac:dyDescent="0.25">
      <c r="A156" s="427">
        <f t="shared" si="9"/>
        <v>138</v>
      </c>
      <c r="B156" s="412" t="str">
        <f>'[1]Под 6'!A146</f>
        <v>131</v>
      </c>
      <c r="C156" s="418" t="s">
        <v>418</v>
      </c>
      <c r="D156" s="414">
        <v>79.2</v>
      </c>
      <c r="E156" s="403">
        <f t="shared" si="11"/>
        <v>45.097945951811482</v>
      </c>
      <c r="F156" s="402">
        <v>4.5999999999999996</v>
      </c>
      <c r="G156" s="415">
        <f t="shared" si="12"/>
        <v>207.45055137833279</v>
      </c>
    </row>
    <row r="157" spans="1:7" ht="15" x14ac:dyDescent="0.25">
      <c r="A157" s="427">
        <f t="shared" si="9"/>
        <v>139</v>
      </c>
      <c r="B157" s="412" t="str">
        <f>'[1]Под 6'!A147</f>
        <v>132</v>
      </c>
      <c r="C157" s="419" t="s">
        <v>419</v>
      </c>
      <c r="D157" s="414">
        <v>116.8</v>
      </c>
      <c r="E157" s="403">
        <f t="shared" si="11"/>
        <v>66.50808190873208</v>
      </c>
      <c r="F157" s="402">
        <v>4.5999999999999996</v>
      </c>
      <c r="G157" s="415">
        <f t="shared" si="12"/>
        <v>305.93717678016753</v>
      </c>
    </row>
    <row r="158" spans="1:7" ht="15" x14ac:dyDescent="0.25">
      <c r="A158" s="427">
        <f t="shared" ref="A158:A221" si="13">A157+1</f>
        <v>140</v>
      </c>
      <c r="B158" s="412" t="str">
        <f>'[1]Под 6'!A148</f>
        <v>133</v>
      </c>
      <c r="C158" s="419" t="s">
        <v>420</v>
      </c>
      <c r="D158" s="414">
        <v>83.7</v>
      </c>
      <c r="E158" s="403">
        <f t="shared" si="11"/>
        <v>47.660329244528043</v>
      </c>
      <c r="F158" s="402">
        <v>4.5999999999999996</v>
      </c>
      <c r="G158" s="415">
        <f t="shared" si="12"/>
        <v>219.23751452482898</v>
      </c>
    </row>
    <row r="159" spans="1:7" ht="15" x14ac:dyDescent="0.25">
      <c r="A159" s="427">
        <f t="shared" si="13"/>
        <v>141</v>
      </c>
      <c r="B159" s="412" t="str">
        <f>'[1]Под 6'!A149</f>
        <v>Л/134</v>
      </c>
      <c r="C159" s="419" t="s">
        <v>421</v>
      </c>
      <c r="D159" s="414">
        <v>81.7</v>
      </c>
      <c r="E159" s="403">
        <f t="shared" si="11"/>
        <v>46.521492225542907</v>
      </c>
      <c r="F159" s="402">
        <v>4.5999999999999996</v>
      </c>
      <c r="G159" s="415">
        <f t="shared" si="12"/>
        <v>213.99886423749734</v>
      </c>
    </row>
    <row r="160" spans="1:7" ht="15" x14ac:dyDescent="0.25">
      <c r="A160" s="427">
        <f t="shared" si="13"/>
        <v>142</v>
      </c>
      <c r="B160" s="412" t="str">
        <f>'[1]Под 6'!A150</f>
        <v>135</v>
      </c>
      <c r="C160" s="400" t="s">
        <v>422</v>
      </c>
      <c r="D160" s="414">
        <v>44.7</v>
      </c>
      <c r="E160" s="403">
        <f t="shared" si="11"/>
        <v>25.453007374317846</v>
      </c>
      <c r="F160" s="402">
        <v>4.5999999999999996</v>
      </c>
      <c r="G160" s="415">
        <f t="shared" si="12"/>
        <v>117.08383392186208</v>
      </c>
    </row>
    <row r="161" spans="1:7" ht="15" x14ac:dyDescent="0.25">
      <c r="A161" s="427">
        <f t="shared" si="13"/>
        <v>143</v>
      </c>
      <c r="B161" s="412" t="str">
        <f>'[1]Под 6'!A151</f>
        <v>136</v>
      </c>
      <c r="C161" s="400" t="s">
        <v>423</v>
      </c>
      <c r="D161" s="414">
        <v>46.2</v>
      </c>
      <c r="E161" s="403">
        <f t="shared" si="11"/>
        <v>26.307135138556699</v>
      </c>
      <c r="F161" s="402">
        <v>4.5999999999999996</v>
      </c>
      <c r="G161" s="415">
        <f t="shared" si="12"/>
        <v>121.0128216373608</v>
      </c>
    </row>
    <row r="162" spans="1:7" ht="15" x14ac:dyDescent="0.25">
      <c r="A162" s="427">
        <f t="shared" si="13"/>
        <v>144</v>
      </c>
      <c r="B162" s="412" t="str">
        <f>'[1]Под 6'!A152</f>
        <v>137</v>
      </c>
      <c r="C162" s="400" t="s">
        <v>424</v>
      </c>
      <c r="D162" s="414">
        <v>107.1</v>
      </c>
      <c r="E162" s="403">
        <f t="shared" si="11"/>
        <v>60.984722366654154</v>
      </c>
      <c r="F162" s="402">
        <v>4.5999999999999996</v>
      </c>
      <c r="G162" s="415">
        <f t="shared" si="12"/>
        <v>280.52972288660908</v>
      </c>
    </row>
    <row r="163" spans="1:7" ht="15" x14ac:dyDescent="0.25">
      <c r="A163" s="427">
        <f t="shared" si="13"/>
        <v>145</v>
      </c>
      <c r="B163" s="412" t="str">
        <f>'[1]Под 6'!A153</f>
        <v>138</v>
      </c>
      <c r="C163" s="400" t="s">
        <v>425</v>
      </c>
      <c r="D163" s="414">
        <v>53.2</v>
      </c>
      <c r="E163" s="403">
        <f t="shared" si="11"/>
        <v>30.293064705004682</v>
      </c>
      <c r="F163" s="402">
        <v>4.5999999999999996</v>
      </c>
      <c r="G163" s="415">
        <f t="shared" si="12"/>
        <v>139.34809764302153</v>
      </c>
    </row>
    <row r="164" spans="1:7" ht="15" x14ac:dyDescent="0.25">
      <c r="A164" s="427">
        <f t="shared" si="13"/>
        <v>146</v>
      </c>
      <c r="B164" s="412" t="str">
        <f>'[1]Под 6'!A154</f>
        <v>П/139</v>
      </c>
      <c r="C164" s="400" t="s">
        <v>426</v>
      </c>
      <c r="D164" s="414">
        <v>116</v>
      </c>
      <c r="E164" s="403">
        <f t="shared" si="11"/>
        <v>66.052547101138032</v>
      </c>
      <c r="F164" s="402">
        <v>4.5999999999999996</v>
      </c>
      <c r="G164" s="415">
        <f t="shared" si="12"/>
        <v>303.84171666523491</v>
      </c>
    </row>
    <row r="165" spans="1:7" ht="15" x14ac:dyDescent="0.25">
      <c r="A165" s="427">
        <f t="shared" si="13"/>
        <v>147</v>
      </c>
      <c r="B165" s="412" t="str">
        <f>'[1]Под 6'!A155</f>
        <v>140</v>
      </c>
      <c r="C165" s="400" t="s">
        <v>427</v>
      </c>
      <c r="D165" s="414">
        <v>90.4</v>
      </c>
      <c r="E165" s="403">
        <f t="shared" si="11"/>
        <v>51.475433258128255</v>
      </c>
      <c r="F165" s="402">
        <v>4.5999999999999996</v>
      </c>
      <c r="G165" s="415">
        <f t="shared" si="12"/>
        <v>236.78699298738997</v>
      </c>
    </row>
    <row r="166" spans="1:7" ht="15" x14ac:dyDescent="0.25">
      <c r="A166" s="427">
        <f t="shared" si="13"/>
        <v>148</v>
      </c>
      <c r="B166" s="412" t="str">
        <f>'[1]Под 6'!A156</f>
        <v>141</v>
      </c>
      <c r="C166" s="400" t="s">
        <v>428</v>
      </c>
      <c r="D166" s="414">
        <v>119.7</v>
      </c>
      <c r="E166" s="403">
        <f t="shared" si="11"/>
        <v>68.15939558626053</v>
      </c>
      <c r="F166" s="402">
        <v>4.5999999999999996</v>
      </c>
      <c r="G166" s="415">
        <f t="shared" si="12"/>
        <v>313.53321969679843</v>
      </c>
    </row>
    <row r="167" spans="1:7" ht="15" x14ac:dyDescent="0.25">
      <c r="A167" s="427">
        <f t="shared" si="13"/>
        <v>149</v>
      </c>
      <c r="B167" s="412" t="str">
        <f>'[1]Под 6'!A157</f>
        <v>142</v>
      </c>
      <c r="C167" s="400" t="s">
        <v>429</v>
      </c>
      <c r="D167" s="414">
        <f>85</f>
        <v>85</v>
      </c>
      <c r="E167" s="403">
        <f t="shared" si="11"/>
        <v>48.400573306868381</v>
      </c>
      <c r="F167" s="402">
        <v>4.5999999999999996</v>
      </c>
      <c r="G167" s="415">
        <f t="shared" si="12"/>
        <v>222.64263721159455</v>
      </c>
    </row>
    <row r="168" spans="1:7" ht="15" x14ac:dyDescent="0.25">
      <c r="A168" s="427">
        <f t="shared" si="13"/>
        <v>150</v>
      </c>
      <c r="B168" s="412" t="str">
        <f>'[1]Под 6'!A158</f>
        <v>Л/143</v>
      </c>
      <c r="C168" s="400" t="s">
        <v>430</v>
      </c>
      <c r="D168" s="414">
        <v>83</v>
      </c>
      <c r="E168" s="403">
        <f t="shared" si="11"/>
        <v>47.261736287883245</v>
      </c>
      <c r="F168" s="402">
        <v>4.5999999999999996</v>
      </c>
      <c r="G168" s="415">
        <f t="shared" si="12"/>
        <v>217.40398692426291</v>
      </c>
    </row>
    <row r="169" spans="1:7" ht="15" x14ac:dyDescent="0.25">
      <c r="A169" s="427">
        <f t="shared" si="13"/>
        <v>151</v>
      </c>
      <c r="B169" s="412" t="str">
        <f>'[1]Под 6'!A159</f>
        <v>144</v>
      </c>
      <c r="C169" s="417" t="s">
        <v>431</v>
      </c>
      <c r="D169" s="414">
        <v>45.8</v>
      </c>
      <c r="E169" s="403">
        <f t="shared" si="11"/>
        <v>26.079367734759668</v>
      </c>
      <c r="F169" s="402">
        <v>4.5999999999999996</v>
      </c>
      <c r="G169" s="415">
        <f t="shared" si="12"/>
        <v>119.96509157989446</v>
      </c>
    </row>
    <row r="170" spans="1:7" ht="15" x14ac:dyDescent="0.25">
      <c r="A170" s="427">
        <f t="shared" si="13"/>
        <v>152</v>
      </c>
      <c r="B170" s="412" t="str">
        <f>'[1]Под 6'!A160</f>
        <v>145</v>
      </c>
      <c r="C170" s="418" t="s">
        <v>432</v>
      </c>
      <c r="D170" s="414">
        <v>47.6</v>
      </c>
      <c r="E170" s="403">
        <f t="shared" si="11"/>
        <v>27.104321051846295</v>
      </c>
      <c r="F170" s="402">
        <v>4.5999999999999996</v>
      </c>
      <c r="G170" s="415">
        <f t="shared" si="12"/>
        <v>124.67987683849294</v>
      </c>
    </row>
    <row r="171" spans="1:7" ht="15" x14ac:dyDescent="0.25">
      <c r="A171" s="427">
        <f t="shared" si="13"/>
        <v>153</v>
      </c>
      <c r="B171" s="412" t="str">
        <f>'[1]Под 6'!A161</f>
        <v>146</v>
      </c>
      <c r="C171" s="419" t="s">
        <v>433</v>
      </c>
      <c r="D171" s="414">
        <v>113.1</v>
      </c>
      <c r="E171" s="403">
        <f t="shared" si="11"/>
        <v>64.401233423609568</v>
      </c>
      <c r="F171" s="402">
        <v>4.5999999999999996</v>
      </c>
      <c r="G171" s="415">
        <f t="shared" si="12"/>
        <v>296.24567374860396</v>
      </c>
    </row>
    <row r="172" spans="1:7" ht="15" x14ac:dyDescent="0.25">
      <c r="A172" s="427">
        <f t="shared" si="13"/>
        <v>154</v>
      </c>
      <c r="B172" s="412" t="str">
        <f>'[1]Под 6'!A162</f>
        <v>147</v>
      </c>
      <c r="C172" s="419" t="s">
        <v>434</v>
      </c>
      <c r="D172" s="414">
        <v>57.4</v>
      </c>
      <c r="E172" s="403">
        <f t="shared" si="11"/>
        <v>32.684622444873469</v>
      </c>
      <c r="F172" s="402">
        <v>4.5999999999999996</v>
      </c>
      <c r="G172" s="415">
        <f t="shared" si="12"/>
        <v>150.34926324641793</v>
      </c>
    </row>
    <row r="173" spans="1:7" ht="15" x14ac:dyDescent="0.25">
      <c r="A173" s="427">
        <f t="shared" si="13"/>
        <v>155</v>
      </c>
      <c r="B173" s="412" t="str">
        <f>'[1]Под 6'!A163</f>
        <v>П/148</v>
      </c>
      <c r="C173" s="419" t="s">
        <v>435</v>
      </c>
      <c r="D173" s="414">
        <f>101.9</f>
        <v>101.9</v>
      </c>
      <c r="E173" s="403">
        <f t="shared" si="11"/>
        <v>58.023746117292802</v>
      </c>
      <c r="F173" s="402">
        <v>4.5999999999999996</v>
      </c>
      <c r="G173" s="415">
        <f t="shared" si="12"/>
        <v>266.90923213954687</v>
      </c>
    </row>
    <row r="174" spans="1:7" ht="15" x14ac:dyDescent="0.25">
      <c r="A174" s="427">
        <f t="shared" si="13"/>
        <v>156</v>
      </c>
      <c r="B174" s="412" t="str">
        <f>'[1]Под 6'!A164</f>
        <v>149</v>
      </c>
      <c r="C174" s="426" t="s">
        <v>436</v>
      </c>
      <c r="D174" s="414">
        <f>81.4</f>
        <v>81.400000000000006</v>
      </c>
      <c r="E174" s="403">
        <f t="shared" si="11"/>
        <v>46.350666672695134</v>
      </c>
      <c r="F174" s="402">
        <v>4.5999999999999996</v>
      </c>
      <c r="G174" s="415">
        <f t="shared" si="12"/>
        <v>213.21306669439761</v>
      </c>
    </row>
    <row r="175" spans="1:7" ht="15" x14ac:dyDescent="0.25">
      <c r="A175" s="427">
        <f t="shared" si="13"/>
        <v>157</v>
      </c>
      <c r="B175" s="412" t="str">
        <f>'[1]Под 6'!A165</f>
        <v>150</v>
      </c>
      <c r="C175" s="419" t="s">
        <v>437</v>
      </c>
      <c r="D175" s="414">
        <v>121.7</v>
      </c>
      <c r="E175" s="403">
        <f t="shared" si="11"/>
        <v>69.298232605245673</v>
      </c>
      <c r="F175" s="402">
        <v>4.5999999999999996</v>
      </c>
      <c r="G175" s="415">
        <f t="shared" si="12"/>
        <v>318.77186998413009</v>
      </c>
    </row>
    <row r="176" spans="1:7" ht="15" x14ac:dyDescent="0.25">
      <c r="A176" s="427">
        <f t="shared" si="13"/>
        <v>158</v>
      </c>
      <c r="B176" s="412" t="str">
        <f>'[1]Под 6'!A166</f>
        <v>151</v>
      </c>
      <c r="C176" s="413" t="s">
        <v>438</v>
      </c>
      <c r="D176" s="414">
        <v>85.5</v>
      </c>
      <c r="E176" s="403">
        <f t="shared" si="11"/>
        <v>48.685282561614663</v>
      </c>
      <c r="F176" s="402">
        <v>4.5999999999999996</v>
      </c>
      <c r="G176" s="415">
        <f t="shared" si="12"/>
        <v>223.95229978342743</v>
      </c>
    </row>
    <row r="177" spans="1:7" ht="15" x14ac:dyDescent="0.25">
      <c r="A177" s="427">
        <f t="shared" si="13"/>
        <v>159</v>
      </c>
      <c r="B177" s="412" t="str">
        <f>'[1]Под 6'!A173</f>
        <v>Л/152</v>
      </c>
      <c r="C177" s="418" t="s">
        <v>439</v>
      </c>
      <c r="D177" s="414">
        <v>83.1</v>
      </c>
      <c r="E177" s="403">
        <f t="shared" si="11"/>
        <v>47.318678138832496</v>
      </c>
      <c r="F177" s="402">
        <v>4.5999999999999996</v>
      </c>
      <c r="G177" s="415">
        <f t="shared" si="12"/>
        <v>217.66591943862946</v>
      </c>
    </row>
    <row r="178" spans="1:7" ht="15" x14ac:dyDescent="0.25">
      <c r="A178" s="427">
        <f t="shared" si="13"/>
        <v>160</v>
      </c>
      <c r="B178" s="412" t="str">
        <f>'[1]Под 6'!A174</f>
        <v>153</v>
      </c>
      <c r="C178" s="419" t="s">
        <v>440</v>
      </c>
      <c r="D178" s="414">
        <v>45.8</v>
      </c>
      <c r="E178" s="403">
        <f t="shared" si="11"/>
        <v>26.079367734759668</v>
      </c>
      <c r="F178" s="402">
        <v>4.5999999999999996</v>
      </c>
      <c r="G178" s="415">
        <f t="shared" si="12"/>
        <v>119.96509157989446</v>
      </c>
    </row>
    <row r="179" spans="1:7" ht="15" x14ac:dyDescent="0.25">
      <c r="A179" s="427">
        <f t="shared" si="13"/>
        <v>161</v>
      </c>
      <c r="B179" s="412" t="str">
        <f>'[1]Под 6'!A175</f>
        <v>154</v>
      </c>
      <c r="C179" s="419" t="s">
        <v>441</v>
      </c>
      <c r="D179" s="414">
        <f>47.6</f>
        <v>47.6</v>
      </c>
      <c r="E179" s="403">
        <f t="shared" si="11"/>
        <v>27.104321051846295</v>
      </c>
      <c r="F179" s="402">
        <v>4.5999999999999996</v>
      </c>
      <c r="G179" s="415">
        <f t="shared" si="12"/>
        <v>124.67987683849294</v>
      </c>
    </row>
    <row r="180" spans="1:7" ht="15" x14ac:dyDescent="0.25">
      <c r="A180" s="427">
        <f t="shared" si="13"/>
        <v>162</v>
      </c>
      <c r="B180" s="412" t="str">
        <f>'[1]Под 6'!A176</f>
        <v>155</v>
      </c>
      <c r="C180" s="426" t="s">
        <v>442</v>
      </c>
      <c r="D180" s="414">
        <v>113</v>
      </c>
      <c r="E180" s="403">
        <f t="shared" si="11"/>
        <v>64.344291572660325</v>
      </c>
      <c r="F180" s="402">
        <v>4.5999999999999996</v>
      </c>
      <c r="G180" s="415">
        <f t="shared" si="12"/>
        <v>295.98374123423747</v>
      </c>
    </row>
    <row r="181" spans="1:7" ht="15" x14ac:dyDescent="0.25">
      <c r="A181" s="427">
        <f t="shared" si="13"/>
        <v>163</v>
      </c>
      <c r="B181" s="412" t="str">
        <f>'[1]Под 6'!A177</f>
        <v>156</v>
      </c>
      <c r="C181" s="400" t="s">
        <v>443</v>
      </c>
      <c r="D181" s="414">
        <v>57</v>
      </c>
      <c r="E181" s="403">
        <f t="shared" si="11"/>
        <v>32.456855041076444</v>
      </c>
      <c r="F181" s="402">
        <v>4.5999999999999996</v>
      </c>
      <c r="G181" s="415">
        <f t="shared" si="12"/>
        <v>149.30153318895162</v>
      </c>
    </row>
    <row r="182" spans="1:7" ht="15" x14ac:dyDescent="0.25">
      <c r="A182" s="427">
        <f t="shared" si="13"/>
        <v>164</v>
      </c>
      <c r="B182" s="412" t="str">
        <f>'[1]Под 6'!A178</f>
        <v>П/157</v>
      </c>
      <c r="C182" s="400" t="s">
        <v>444</v>
      </c>
      <c r="D182" s="414">
        <v>100.1</v>
      </c>
      <c r="E182" s="403">
        <f t="shared" si="11"/>
        <v>56.998792800206168</v>
      </c>
      <c r="F182" s="402">
        <v>4.5999999999999996</v>
      </c>
      <c r="G182" s="415">
        <f t="shared" si="12"/>
        <v>262.19444688094836</v>
      </c>
    </row>
    <row r="183" spans="1:7" ht="15" x14ac:dyDescent="0.25">
      <c r="A183" s="427">
        <f t="shared" si="13"/>
        <v>165</v>
      </c>
      <c r="B183" s="412" t="str">
        <f>'[1]Под 6'!A179</f>
        <v>158</v>
      </c>
      <c r="C183" s="400" t="s">
        <v>445</v>
      </c>
      <c r="D183" s="414">
        <v>80.599999999999994</v>
      </c>
      <c r="E183" s="403">
        <f t="shared" si="11"/>
        <v>45.895131865101071</v>
      </c>
      <c r="F183" s="402">
        <v>4.5999999999999996</v>
      </c>
      <c r="G183" s="415">
        <f t="shared" si="12"/>
        <v>211.1176065794649</v>
      </c>
    </row>
    <row r="184" spans="1:7" ht="15" x14ac:dyDescent="0.25">
      <c r="A184" s="427">
        <f t="shared" si="13"/>
        <v>166</v>
      </c>
      <c r="B184" s="412" t="str">
        <f>'[1]Под 6'!A180</f>
        <v>159</v>
      </c>
      <c r="C184" s="400" t="s">
        <v>446</v>
      </c>
      <c r="D184" s="414">
        <v>120.9</v>
      </c>
      <c r="E184" s="403">
        <f t="shared" si="11"/>
        <v>68.842697797651624</v>
      </c>
      <c r="F184" s="402">
        <v>4.5999999999999996</v>
      </c>
      <c r="G184" s="415">
        <f t="shared" si="12"/>
        <v>316.67640986919747</v>
      </c>
    </row>
    <row r="185" spans="1:7" ht="15" x14ac:dyDescent="0.25">
      <c r="A185" s="427">
        <f t="shared" si="13"/>
        <v>167</v>
      </c>
      <c r="B185" s="412" t="str">
        <f>'[1]Под 6'!A181</f>
        <v>160</v>
      </c>
      <c r="C185" s="400" t="s">
        <v>447</v>
      </c>
      <c r="D185" s="414">
        <v>85.1</v>
      </c>
      <c r="E185" s="403">
        <f t="shared" si="11"/>
        <v>48.457515157817632</v>
      </c>
      <c r="F185" s="402">
        <v>4.5999999999999996</v>
      </c>
      <c r="G185" s="415">
        <f t="shared" si="12"/>
        <v>222.9045697259611</v>
      </c>
    </row>
    <row r="186" spans="1:7" ht="15" x14ac:dyDescent="0.25">
      <c r="A186" s="427">
        <f t="shared" si="13"/>
        <v>168</v>
      </c>
      <c r="B186" s="412" t="str">
        <f>'[1]Под 6'!A182</f>
        <v>Л/161</v>
      </c>
      <c r="C186" s="400" t="s">
        <v>448</v>
      </c>
      <c r="D186" s="414">
        <v>84</v>
      </c>
      <c r="E186" s="403">
        <f t="shared" ref="E186:E217" si="14">$E$4*D186/$A$5</f>
        <v>47.83115479737581</v>
      </c>
      <c r="F186" s="402">
        <v>4.5999999999999996</v>
      </c>
      <c r="G186" s="415">
        <f t="shared" si="12"/>
        <v>220.02331206792871</v>
      </c>
    </row>
    <row r="187" spans="1:7" ht="15" x14ac:dyDescent="0.25">
      <c r="A187" s="427">
        <f t="shared" si="13"/>
        <v>169</v>
      </c>
      <c r="B187" s="412" t="str">
        <f>'[1]Под 6'!A183</f>
        <v>162</v>
      </c>
      <c r="C187" s="400" t="s">
        <v>449</v>
      </c>
      <c r="D187" s="414">
        <v>45.7</v>
      </c>
      <c r="E187" s="403">
        <f t="shared" si="14"/>
        <v>26.022425883810413</v>
      </c>
      <c r="F187" s="402">
        <v>4.5999999999999996</v>
      </c>
      <c r="G187" s="415">
        <f t="shared" si="12"/>
        <v>119.7031590655279</v>
      </c>
    </row>
    <row r="188" spans="1:7" ht="15" x14ac:dyDescent="0.25">
      <c r="A188" s="427">
        <f t="shared" si="13"/>
        <v>170</v>
      </c>
      <c r="B188" s="412" t="str">
        <f>'[1]Под 6'!A184</f>
        <v>163</v>
      </c>
      <c r="C188" s="400" t="s">
        <v>450</v>
      </c>
      <c r="D188" s="414">
        <v>49.2</v>
      </c>
      <c r="E188" s="403">
        <f t="shared" si="14"/>
        <v>28.015390667034406</v>
      </c>
      <c r="F188" s="402">
        <v>4.5999999999999996</v>
      </c>
      <c r="G188" s="415">
        <f t="shared" si="12"/>
        <v>128.87079706835826</v>
      </c>
    </row>
    <row r="189" spans="1:7" ht="15" x14ac:dyDescent="0.25">
      <c r="A189" s="427">
        <f t="shared" si="13"/>
        <v>171</v>
      </c>
      <c r="B189" s="412" t="str">
        <f>'[1]Под 6'!A185</f>
        <v>164</v>
      </c>
      <c r="C189" s="400" t="s">
        <v>451</v>
      </c>
      <c r="D189" s="414">
        <v>111.7</v>
      </c>
      <c r="E189" s="403">
        <f t="shared" si="14"/>
        <v>63.60404751031998</v>
      </c>
      <c r="F189" s="402">
        <v>4.5999999999999996</v>
      </c>
      <c r="G189" s="415">
        <f t="shared" si="12"/>
        <v>292.57861854747188</v>
      </c>
    </row>
    <row r="190" spans="1:7" ht="15" x14ac:dyDescent="0.25">
      <c r="A190" s="427">
        <f t="shared" si="13"/>
        <v>172</v>
      </c>
      <c r="B190" s="412" t="str">
        <f>'[1]Под 6'!A186</f>
        <v>165</v>
      </c>
      <c r="C190" s="417" t="s">
        <v>452</v>
      </c>
      <c r="D190" s="414">
        <v>57.9</v>
      </c>
      <c r="E190" s="403">
        <f t="shared" si="14"/>
        <v>32.969331699619758</v>
      </c>
      <c r="F190" s="402">
        <v>4.5999999999999996</v>
      </c>
      <c r="G190" s="415">
        <f t="shared" si="12"/>
        <v>151.65892581825088</v>
      </c>
    </row>
    <row r="191" spans="1:7" ht="15" x14ac:dyDescent="0.25">
      <c r="A191" s="427">
        <f t="shared" si="13"/>
        <v>173</v>
      </c>
      <c r="B191" s="412" t="str">
        <f>'[1]Под 6'!A187</f>
        <v>П/166</v>
      </c>
      <c r="C191" s="418" t="s">
        <v>430</v>
      </c>
      <c r="D191" s="414">
        <v>104</v>
      </c>
      <c r="E191" s="403">
        <f t="shared" si="14"/>
        <v>59.219524987227196</v>
      </c>
      <c r="F191" s="402">
        <v>4.5999999999999996</v>
      </c>
      <c r="G191" s="415">
        <f t="shared" si="12"/>
        <v>272.40981494124509</v>
      </c>
    </row>
    <row r="192" spans="1:7" ht="15" x14ac:dyDescent="0.25">
      <c r="A192" s="427">
        <f t="shared" si="13"/>
        <v>174</v>
      </c>
      <c r="B192" s="412" t="str">
        <f>'[1]Под 6'!A188</f>
        <v>167</v>
      </c>
      <c r="C192" s="419" t="s">
        <v>453</v>
      </c>
      <c r="D192" s="414">
        <v>91.8</v>
      </c>
      <c r="E192" s="403">
        <f t="shared" si="14"/>
        <v>52.272619171417851</v>
      </c>
      <c r="F192" s="402">
        <v>4.5999999999999996</v>
      </c>
      <c r="G192" s="415">
        <f t="shared" si="12"/>
        <v>240.45404818852211</v>
      </c>
    </row>
    <row r="193" spans="1:7" ht="15" x14ac:dyDescent="0.25">
      <c r="A193" s="427">
        <f t="shared" si="13"/>
        <v>175</v>
      </c>
      <c r="B193" s="412" t="str">
        <f>'[1]Под 6'!A189</f>
        <v>168</v>
      </c>
      <c r="C193" s="419" t="s">
        <v>446</v>
      </c>
      <c r="D193" s="414">
        <v>124.1</v>
      </c>
      <c r="E193" s="403">
        <f t="shared" si="14"/>
        <v>70.664837028027833</v>
      </c>
      <c r="F193" s="402">
        <v>4.5999999999999996</v>
      </c>
      <c r="G193" s="415">
        <f t="shared" si="12"/>
        <v>325.05825032892801</v>
      </c>
    </row>
    <row r="194" spans="1:7" ht="15" x14ac:dyDescent="0.25">
      <c r="A194" s="427">
        <f t="shared" si="13"/>
        <v>176</v>
      </c>
      <c r="B194" s="412" t="str">
        <f>'[1]Под 6'!A190</f>
        <v>169</v>
      </c>
      <c r="C194" s="419" t="s">
        <v>454</v>
      </c>
      <c r="D194" s="414">
        <v>85</v>
      </c>
      <c r="E194" s="403">
        <f t="shared" si="14"/>
        <v>48.400573306868381</v>
      </c>
      <c r="F194" s="402">
        <v>4.5999999999999996</v>
      </c>
      <c r="G194" s="415">
        <f t="shared" si="12"/>
        <v>222.64263721159455</v>
      </c>
    </row>
    <row r="195" spans="1:7" ht="15" x14ac:dyDescent="0.25">
      <c r="A195" s="427">
        <f t="shared" si="13"/>
        <v>177</v>
      </c>
      <c r="B195" s="412" t="str">
        <f>'[1]Под 6'!A191</f>
        <v>Л/170</v>
      </c>
      <c r="C195" s="426" t="s">
        <v>455</v>
      </c>
      <c r="D195" s="414">
        <v>96.2</v>
      </c>
      <c r="E195" s="403">
        <f t="shared" si="14"/>
        <v>54.778060613185154</v>
      </c>
      <c r="F195" s="402">
        <v>4.5999999999999996</v>
      </c>
      <c r="G195" s="415">
        <f t="shared" si="12"/>
        <v>251.97907882065169</v>
      </c>
    </row>
    <row r="196" spans="1:7" ht="15" x14ac:dyDescent="0.25">
      <c r="A196" s="427">
        <f t="shared" si="13"/>
        <v>178</v>
      </c>
      <c r="B196" s="412" t="str">
        <f>'[1]Под 6'!A192</f>
        <v>171</v>
      </c>
      <c r="C196" s="419" t="s">
        <v>456</v>
      </c>
      <c r="D196" s="414">
        <v>46.1</v>
      </c>
      <c r="E196" s="403">
        <f t="shared" si="14"/>
        <v>26.250193287607441</v>
      </c>
      <c r="F196" s="402">
        <v>4.5999999999999996</v>
      </c>
      <c r="G196" s="415">
        <f t="shared" si="12"/>
        <v>120.75088912299422</v>
      </c>
    </row>
    <row r="197" spans="1:7" ht="15" x14ac:dyDescent="0.25">
      <c r="A197" s="427">
        <f t="shared" si="13"/>
        <v>179</v>
      </c>
      <c r="B197" s="412" t="str">
        <f>'[1]Под 6'!A193</f>
        <v>172</v>
      </c>
      <c r="C197" s="418" t="s">
        <v>457</v>
      </c>
      <c r="D197" s="414">
        <f>47.4</f>
        <v>47.4</v>
      </c>
      <c r="E197" s="403">
        <f t="shared" si="14"/>
        <v>26.990437349947779</v>
      </c>
      <c r="F197" s="402">
        <v>4.5999999999999996</v>
      </c>
      <c r="G197" s="415">
        <f t="shared" si="12"/>
        <v>124.15601180975978</v>
      </c>
    </row>
    <row r="198" spans="1:7" ht="15" x14ac:dyDescent="0.25">
      <c r="A198" s="427">
        <f t="shared" si="13"/>
        <v>180</v>
      </c>
      <c r="B198" s="412" t="str">
        <f>'[1]Под 6'!A194</f>
        <v>173</v>
      </c>
      <c r="C198" s="418" t="s">
        <v>458</v>
      </c>
      <c r="D198" s="414">
        <v>112.6</v>
      </c>
      <c r="E198" s="403">
        <f t="shared" si="14"/>
        <v>64.116524168863279</v>
      </c>
      <c r="F198" s="402">
        <v>4.5999999999999996</v>
      </c>
      <c r="G198" s="415">
        <f t="shared" si="12"/>
        <v>294.93601117677105</v>
      </c>
    </row>
    <row r="199" spans="1:7" ht="15" x14ac:dyDescent="0.25">
      <c r="A199" s="427">
        <f t="shared" si="13"/>
        <v>181</v>
      </c>
      <c r="B199" s="412" t="str">
        <f>'[1]Под 6'!A195</f>
        <v>174</v>
      </c>
      <c r="C199" s="419" t="s">
        <v>459</v>
      </c>
      <c r="D199" s="414">
        <v>57.2</v>
      </c>
      <c r="E199" s="403">
        <f t="shared" si="14"/>
        <v>32.57073874297496</v>
      </c>
      <c r="F199" s="402">
        <v>4.5999999999999996</v>
      </c>
      <c r="G199" s="415">
        <f t="shared" si="12"/>
        <v>149.82539821768481</v>
      </c>
    </row>
    <row r="200" spans="1:7" ht="15" x14ac:dyDescent="0.25">
      <c r="A200" s="427">
        <f t="shared" si="13"/>
        <v>182</v>
      </c>
      <c r="B200" s="412" t="str">
        <f>'[1]Под 6'!A196</f>
        <v>П/175</v>
      </c>
      <c r="C200" s="419" t="s">
        <v>460</v>
      </c>
      <c r="D200" s="414">
        <v>117.5</v>
      </c>
      <c r="E200" s="403">
        <f t="shared" si="14"/>
        <v>66.906674865376885</v>
      </c>
      <c r="F200" s="402">
        <v>4.5999999999999996</v>
      </c>
      <c r="G200" s="415">
        <f t="shared" si="12"/>
        <v>307.77070438073366</v>
      </c>
    </row>
    <row r="201" spans="1:7" ht="15" x14ac:dyDescent="0.25">
      <c r="A201" s="427">
        <f t="shared" si="13"/>
        <v>183</v>
      </c>
      <c r="B201" s="412" t="str">
        <f>'[1]Под 6'!A197</f>
        <v>176</v>
      </c>
      <c r="C201" s="419" t="s">
        <v>461</v>
      </c>
      <c r="D201" s="414">
        <v>81.099999999999994</v>
      </c>
      <c r="E201" s="403">
        <f t="shared" si="14"/>
        <v>46.179841119847353</v>
      </c>
      <c r="F201" s="402">
        <v>4.5999999999999996</v>
      </c>
      <c r="G201" s="415">
        <f t="shared" si="12"/>
        <v>212.42726915129782</v>
      </c>
    </row>
    <row r="202" spans="1:7" ht="15" x14ac:dyDescent="0.25">
      <c r="A202" s="427">
        <f t="shared" si="13"/>
        <v>184</v>
      </c>
      <c r="B202" s="412" t="str">
        <f>'[1]Под 6'!A198</f>
        <v>177</v>
      </c>
      <c r="C202" s="829" t="s">
        <v>462</v>
      </c>
      <c r="D202" s="414">
        <f>214.1/2</f>
        <v>107.05</v>
      </c>
      <c r="E202" s="403">
        <f t="shared" si="14"/>
        <v>60.956251441179532</v>
      </c>
      <c r="F202" s="402">
        <v>4.5999999999999996</v>
      </c>
      <c r="G202" s="415">
        <f t="shared" si="12"/>
        <v>280.3987566294258</v>
      </c>
    </row>
    <row r="203" spans="1:7" ht="15" x14ac:dyDescent="0.25">
      <c r="A203" s="427">
        <f t="shared" si="13"/>
        <v>185</v>
      </c>
      <c r="B203" s="412" t="str">
        <f>'[1]Под 6'!A199</f>
        <v>177а</v>
      </c>
      <c r="C203" s="829"/>
      <c r="D203" s="414">
        <f>214.1/2</f>
        <v>107.05</v>
      </c>
      <c r="E203" s="403">
        <f t="shared" si="14"/>
        <v>60.956251441179532</v>
      </c>
      <c r="F203" s="402">
        <v>4.5999999999999996</v>
      </c>
      <c r="G203" s="415">
        <f t="shared" si="12"/>
        <v>280.3987566294258</v>
      </c>
    </row>
    <row r="204" spans="1:7" ht="15" x14ac:dyDescent="0.25">
      <c r="A204" s="427">
        <f t="shared" si="13"/>
        <v>186</v>
      </c>
      <c r="B204" s="412" t="str">
        <f>'[1]Под 6'!A200</f>
        <v>Л/178</v>
      </c>
      <c r="C204" s="400" t="s">
        <v>463</v>
      </c>
      <c r="D204" s="414">
        <v>85.5</v>
      </c>
      <c r="E204" s="403">
        <f t="shared" si="14"/>
        <v>48.685282561614663</v>
      </c>
      <c r="F204" s="402">
        <v>4.5999999999999996</v>
      </c>
      <c r="G204" s="415">
        <f t="shared" si="12"/>
        <v>223.95229978342743</v>
      </c>
    </row>
    <row r="205" spans="1:7" ht="15" x14ac:dyDescent="0.25">
      <c r="A205" s="427">
        <f t="shared" si="13"/>
        <v>187</v>
      </c>
      <c r="B205" s="412" t="str">
        <f>'[1]Под 6'!A201</f>
        <v>179</v>
      </c>
      <c r="C205" s="400" t="s">
        <v>464</v>
      </c>
      <c r="D205" s="414">
        <v>45.7</v>
      </c>
      <c r="E205" s="403">
        <f t="shared" si="14"/>
        <v>26.022425883810413</v>
      </c>
      <c r="F205" s="402">
        <v>4.5999999999999996</v>
      </c>
      <c r="G205" s="415">
        <f t="shared" si="12"/>
        <v>119.7031590655279</v>
      </c>
    </row>
    <row r="206" spans="1:7" ht="15" x14ac:dyDescent="0.25">
      <c r="A206" s="427">
        <f t="shared" si="13"/>
        <v>188</v>
      </c>
      <c r="B206" s="412" t="str">
        <f>'[1]Под 6'!A202</f>
        <v>180</v>
      </c>
      <c r="C206" s="400" t="s">
        <v>465</v>
      </c>
      <c r="D206" s="414">
        <v>47.3</v>
      </c>
      <c r="E206" s="403">
        <f t="shared" si="14"/>
        <v>26.933495498998521</v>
      </c>
      <c r="F206" s="402">
        <v>4.5999999999999996</v>
      </c>
      <c r="G206" s="415">
        <f t="shared" si="12"/>
        <v>123.89407929539318</v>
      </c>
    </row>
    <row r="207" spans="1:7" ht="15" x14ac:dyDescent="0.25">
      <c r="A207" s="427">
        <f t="shared" si="13"/>
        <v>189</v>
      </c>
      <c r="B207" s="412" t="str">
        <f>'[1]Под 6'!A203</f>
        <v>181</v>
      </c>
      <c r="C207" s="400" t="s">
        <v>466</v>
      </c>
      <c r="D207" s="414">
        <v>111.5</v>
      </c>
      <c r="E207" s="403">
        <f t="shared" si="14"/>
        <v>63.490163808421464</v>
      </c>
      <c r="F207" s="402">
        <v>4.5999999999999996</v>
      </c>
      <c r="G207" s="415">
        <f t="shared" si="12"/>
        <v>292.05475351873872</v>
      </c>
    </row>
    <row r="208" spans="1:7" ht="15" x14ac:dyDescent="0.25">
      <c r="A208" s="427">
        <f t="shared" si="13"/>
        <v>190</v>
      </c>
      <c r="B208" s="412" t="str">
        <f>'[1]Под 6'!A204</f>
        <v>182</v>
      </c>
      <c r="C208" s="400" t="s">
        <v>467</v>
      </c>
      <c r="D208" s="414">
        <v>57.7</v>
      </c>
      <c r="E208" s="403">
        <f t="shared" si="14"/>
        <v>32.855447997721242</v>
      </c>
      <c r="F208" s="402">
        <v>4.5999999999999996</v>
      </c>
      <c r="G208" s="415">
        <f t="shared" si="12"/>
        <v>151.13506078951769</v>
      </c>
    </row>
    <row r="209" spans="1:7" ht="15" x14ac:dyDescent="0.25">
      <c r="A209" s="427">
        <f t="shared" si="13"/>
        <v>191</v>
      </c>
      <c r="B209" s="412" t="str">
        <f>'[1]Под 6'!A205</f>
        <v>П/183</v>
      </c>
      <c r="C209" s="426" t="s">
        <v>468</v>
      </c>
      <c r="D209" s="414">
        <v>115.8</v>
      </c>
      <c r="E209" s="403">
        <f t="shared" si="14"/>
        <v>65.938663399239516</v>
      </c>
      <c r="F209" s="402">
        <v>4.5999999999999996</v>
      </c>
      <c r="G209" s="415">
        <f t="shared" si="12"/>
        <v>303.31785163650176</v>
      </c>
    </row>
    <row r="210" spans="1:7" ht="15" x14ac:dyDescent="0.25">
      <c r="A210" s="427">
        <f t="shared" si="13"/>
        <v>192</v>
      </c>
      <c r="B210" s="412" t="str">
        <f>'[1]Под 6'!A206</f>
        <v>184</v>
      </c>
      <c r="C210" s="400" t="s">
        <v>469</v>
      </c>
      <c r="D210" s="414">
        <v>79.900000000000006</v>
      </c>
      <c r="E210" s="403">
        <f t="shared" si="14"/>
        <v>45.49653890845628</v>
      </c>
      <c r="F210" s="402">
        <v>4.5999999999999996</v>
      </c>
      <c r="G210" s="415">
        <f t="shared" si="12"/>
        <v>209.28407897889886</v>
      </c>
    </row>
    <row r="211" spans="1:7" ht="15" x14ac:dyDescent="0.25">
      <c r="A211" s="427">
        <f t="shared" si="13"/>
        <v>193</v>
      </c>
      <c r="B211" s="412" t="str">
        <f>'[1]Под 6'!A207</f>
        <v>185</v>
      </c>
      <c r="C211" s="400" t="s">
        <v>470</v>
      </c>
      <c r="D211" s="414">
        <v>124.5</v>
      </c>
      <c r="E211" s="403">
        <f t="shared" si="14"/>
        <v>70.892604431824864</v>
      </c>
      <c r="F211" s="402">
        <v>4.5999999999999996</v>
      </c>
      <c r="G211" s="415">
        <f t="shared" si="12"/>
        <v>326.10598038639438</v>
      </c>
    </row>
    <row r="212" spans="1:7" ht="15" x14ac:dyDescent="0.25">
      <c r="A212" s="427">
        <f t="shared" si="13"/>
        <v>194</v>
      </c>
      <c r="B212" s="412" t="str">
        <f>'[1]Под 6'!A208</f>
        <v>186</v>
      </c>
      <c r="C212" s="400" t="s">
        <v>471</v>
      </c>
      <c r="D212" s="414">
        <v>85.9</v>
      </c>
      <c r="E212" s="403">
        <f t="shared" si="14"/>
        <v>48.913049965411695</v>
      </c>
      <c r="F212" s="402">
        <v>4.5999999999999996</v>
      </c>
      <c r="G212" s="415">
        <f t="shared" si="12"/>
        <v>225.00002984089377</v>
      </c>
    </row>
    <row r="213" spans="1:7" ht="15" x14ac:dyDescent="0.25">
      <c r="A213" s="427">
        <f t="shared" si="13"/>
        <v>195</v>
      </c>
      <c r="B213" s="412" t="str">
        <f>'[1]Под 6'!A209</f>
        <v>Л/187</v>
      </c>
      <c r="C213" s="400" t="s">
        <v>472</v>
      </c>
      <c r="D213" s="414">
        <v>84.6</v>
      </c>
      <c r="E213" s="403">
        <f t="shared" si="14"/>
        <v>48.17280590307135</v>
      </c>
      <c r="F213" s="402">
        <v>4.5999999999999996</v>
      </c>
      <c r="G213" s="415">
        <f t="shared" si="12"/>
        <v>221.59490715412818</v>
      </c>
    </row>
    <row r="214" spans="1:7" ht="15" x14ac:dyDescent="0.25">
      <c r="A214" s="427">
        <f t="shared" si="13"/>
        <v>196</v>
      </c>
      <c r="B214" s="412" t="str">
        <f>'[1]Под 6'!A210</f>
        <v>188</v>
      </c>
      <c r="C214" s="400" t="s">
        <v>431</v>
      </c>
      <c r="D214" s="414">
        <v>44.8</v>
      </c>
      <c r="E214" s="403">
        <f t="shared" si="14"/>
        <v>25.509949225267096</v>
      </c>
      <c r="F214" s="402">
        <v>4.5999999999999996</v>
      </c>
      <c r="G214" s="415">
        <f t="shared" si="12"/>
        <v>117.34576643622863</v>
      </c>
    </row>
    <row r="215" spans="1:7" ht="15" x14ac:dyDescent="0.25">
      <c r="A215" s="427">
        <f t="shared" si="13"/>
        <v>197</v>
      </c>
      <c r="B215" s="412" t="str">
        <f>'[1]Под 6'!A211</f>
        <v>189</v>
      </c>
      <c r="C215" s="417" t="s">
        <v>473</v>
      </c>
      <c r="D215" s="414">
        <v>45.8</v>
      </c>
      <c r="E215" s="403">
        <f t="shared" si="14"/>
        <v>26.079367734759668</v>
      </c>
      <c r="F215" s="402">
        <v>4.5999999999999996</v>
      </c>
      <c r="G215" s="415">
        <f t="shared" si="12"/>
        <v>119.96509157989446</v>
      </c>
    </row>
    <row r="216" spans="1:7" ht="15" x14ac:dyDescent="0.25">
      <c r="A216" s="427">
        <f t="shared" si="13"/>
        <v>198</v>
      </c>
      <c r="B216" s="412" t="str">
        <f>'[1]Под 6'!A212</f>
        <v>190</v>
      </c>
      <c r="C216" s="418" t="s">
        <v>474</v>
      </c>
      <c r="D216" s="414">
        <v>112.7</v>
      </c>
      <c r="E216" s="403">
        <f t="shared" si="14"/>
        <v>64.173466019812551</v>
      </c>
      <c r="F216" s="402">
        <v>4.5999999999999996</v>
      </c>
      <c r="G216" s="415">
        <f t="shared" si="12"/>
        <v>295.19794369113771</v>
      </c>
    </row>
    <row r="217" spans="1:7" ht="15" x14ac:dyDescent="0.25">
      <c r="A217" s="427">
        <f t="shared" si="13"/>
        <v>199</v>
      </c>
      <c r="B217" s="412" t="str">
        <f>'[1]Под 6'!A213</f>
        <v>191</v>
      </c>
      <c r="C217" s="419" t="s">
        <v>475</v>
      </c>
      <c r="D217" s="414">
        <v>57.1</v>
      </c>
      <c r="E217" s="403">
        <f t="shared" si="14"/>
        <v>32.513796892025702</v>
      </c>
      <c r="F217" s="402">
        <v>4.5999999999999996</v>
      </c>
      <c r="G217" s="415">
        <f t="shared" si="12"/>
        <v>149.56346570331823</v>
      </c>
    </row>
    <row r="218" spans="1:7" ht="15" x14ac:dyDescent="0.25">
      <c r="A218" s="427">
        <f t="shared" si="13"/>
        <v>200</v>
      </c>
      <c r="B218" s="412" t="str">
        <f>'[1]Под 6'!A214</f>
        <v>П/192</v>
      </c>
      <c r="C218" s="419" t="s">
        <v>476</v>
      </c>
      <c r="D218" s="414">
        <v>102.9</v>
      </c>
      <c r="E218" s="403">
        <f t="shared" ref="E218:E221" si="15">$E$4*D218/$A$5</f>
        <v>58.593164626785374</v>
      </c>
      <c r="F218" s="402">
        <v>4.5999999999999996</v>
      </c>
      <c r="G218" s="415">
        <f t="shared" si="12"/>
        <v>269.52855728321271</v>
      </c>
    </row>
    <row r="219" spans="1:7" ht="15" x14ac:dyDescent="0.25">
      <c r="A219" s="427">
        <f t="shared" si="13"/>
        <v>201</v>
      </c>
      <c r="B219" s="412" t="str">
        <f>'[1]Под 6'!A215</f>
        <v>193</v>
      </c>
      <c r="C219" s="419" t="s">
        <v>477</v>
      </c>
      <c r="D219" s="414">
        <f>79.7</f>
        <v>79.7</v>
      </c>
      <c r="E219" s="403">
        <f t="shared" si="15"/>
        <v>45.382655206557764</v>
      </c>
      <c r="F219" s="402">
        <v>4.5999999999999996</v>
      </c>
      <c r="G219" s="415">
        <f>E219*F219</f>
        <v>208.76021395016571</v>
      </c>
    </row>
    <row r="220" spans="1:7" ht="15" x14ac:dyDescent="0.25">
      <c r="A220" s="427">
        <f t="shared" si="13"/>
        <v>202</v>
      </c>
      <c r="B220" s="412" t="str">
        <f>'[1]Под 6'!A216</f>
        <v>194</v>
      </c>
      <c r="C220" s="426" t="s">
        <v>478</v>
      </c>
      <c r="D220" s="414">
        <v>124.2</v>
      </c>
      <c r="E220" s="403">
        <f t="shared" si="15"/>
        <v>70.721778878977091</v>
      </c>
      <c r="F220" s="402">
        <v>4.5999999999999996</v>
      </c>
      <c r="G220" s="415">
        <f>E220*F220</f>
        <v>325.32018284329462</v>
      </c>
    </row>
    <row r="221" spans="1:7" ht="15" x14ac:dyDescent="0.25">
      <c r="A221" s="433">
        <f t="shared" si="13"/>
        <v>203</v>
      </c>
      <c r="B221" s="434" t="str">
        <f>'[1]Под 6'!A217</f>
        <v>195</v>
      </c>
      <c r="C221" s="419" t="s">
        <v>479</v>
      </c>
      <c r="D221" s="414">
        <v>86.4</v>
      </c>
      <c r="E221" s="403">
        <f t="shared" si="15"/>
        <v>49.197759220157984</v>
      </c>
      <c r="F221" s="402">
        <v>4.5999999999999996</v>
      </c>
      <c r="G221" s="415">
        <f>E221*F221</f>
        <v>226.30969241272672</v>
      </c>
    </row>
    <row r="222" spans="1:7" x14ac:dyDescent="0.2">
      <c r="A222" s="427"/>
      <c r="B222" s="435"/>
      <c r="C222" s="436"/>
      <c r="D222" s="437">
        <f>SUM(D26:D221)</f>
        <v>16075.800000000007</v>
      </c>
      <c r="E222" s="437">
        <f>SUM(E26:E221)</f>
        <v>9153.8580749006414</v>
      </c>
      <c r="F222" s="438"/>
      <c r="G222" s="437">
        <f>SUM(G26:G221)</f>
        <v>42107.74714454294</v>
      </c>
    </row>
    <row r="223" spans="1:7" x14ac:dyDescent="0.2">
      <c r="C223" s="439" t="s">
        <v>1020</v>
      </c>
      <c r="D223" s="394">
        <f>D222+D25</f>
        <v>17471.600000000006</v>
      </c>
      <c r="E223" s="394">
        <f>E222+E25</f>
        <v>9948.6524304503691</v>
      </c>
      <c r="G223" s="380">
        <f>G222+G25</f>
        <v>45763.801180071692</v>
      </c>
    </row>
    <row r="224" spans="1:7" x14ac:dyDescent="0.2">
      <c r="E224" s="440"/>
    </row>
    <row r="227" spans="2:2" x14ac:dyDescent="0.2">
      <c r="B227" s="441"/>
    </row>
    <row r="228" spans="2:2" x14ac:dyDescent="0.2">
      <c r="B228" s="441"/>
    </row>
    <row r="229" spans="2:2" x14ac:dyDescent="0.2">
      <c r="B229" s="441"/>
    </row>
    <row r="230" spans="2:2" x14ac:dyDescent="0.2">
      <c r="B230" s="441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C14" sqref="C14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36"/>
      <c r="B1" s="836"/>
      <c r="C1" s="836"/>
      <c r="D1" s="836"/>
      <c r="E1" s="836"/>
    </row>
    <row r="2" spans="1:7" ht="33.75" customHeight="1" x14ac:dyDescent="0.2">
      <c r="A2" s="838" t="s">
        <v>1052</v>
      </c>
      <c r="B2" s="838"/>
      <c r="C2" s="838"/>
      <c r="D2" s="838"/>
      <c r="E2" s="838"/>
    </row>
    <row r="3" spans="1:7" ht="19.5" customHeight="1" x14ac:dyDescent="0.2">
      <c r="A3" s="839" t="s">
        <v>1430</v>
      </c>
      <c r="B3" s="839"/>
      <c r="C3" s="839"/>
      <c r="D3" s="839"/>
      <c r="E3" s="839"/>
    </row>
    <row r="4" spans="1:7" ht="15" x14ac:dyDescent="0.35">
      <c r="A4" s="837" t="s">
        <v>1432</v>
      </c>
      <c r="B4" s="837"/>
      <c r="C4" s="368"/>
      <c r="D4" s="369"/>
      <c r="E4" s="368">
        <v>25188</v>
      </c>
    </row>
    <row r="5" spans="1:7" ht="15" x14ac:dyDescent="0.25">
      <c r="A5" s="377">
        <v>44234.6</v>
      </c>
      <c r="B5" s="199" t="s">
        <v>1337</v>
      </c>
      <c r="C5" s="200"/>
      <c r="D5" s="200"/>
      <c r="E5" s="198"/>
    </row>
    <row r="6" spans="1:7" ht="15" x14ac:dyDescent="0.25">
      <c r="A6" s="370" t="s">
        <v>1431</v>
      </c>
      <c r="B6" s="294">
        <f>E4*4.6/A5</f>
        <v>2.6193251436658178</v>
      </c>
      <c r="C6" s="200" t="s">
        <v>1031</v>
      </c>
      <c r="D6" s="200"/>
      <c r="E6" s="198"/>
    </row>
    <row r="7" spans="1:7" ht="15" x14ac:dyDescent="0.25">
      <c r="A7" s="201" t="s">
        <v>1021</v>
      </c>
      <c r="B7" s="201"/>
      <c r="C7" s="201"/>
      <c r="D7" s="201"/>
      <c r="E7" s="198"/>
    </row>
    <row r="8" spans="1:7" ht="15" x14ac:dyDescent="0.25">
      <c r="A8" s="199" t="s">
        <v>1025</v>
      </c>
      <c r="B8" s="199"/>
      <c r="C8" s="199"/>
      <c r="D8" s="199"/>
      <c r="E8" s="198"/>
    </row>
    <row r="9" spans="1:7" ht="15" x14ac:dyDescent="0.25">
      <c r="A9" s="835" t="s">
        <v>1026</v>
      </c>
      <c r="B9" s="835"/>
      <c r="C9" s="835"/>
      <c r="D9" s="835"/>
      <c r="E9" s="202"/>
    </row>
    <row r="10" spans="1:7" ht="15" x14ac:dyDescent="0.25">
      <c r="A10" s="199" t="s">
        <v>1022</v>
      </c>
      <c r="B10" s="199"/>
      <c r="C10" s="199"/>
      <c r="D10" s="199"/>
      <c r="E10" s="202"/>
    </row>
    <row r="11" spans="1:7" ht="15" x14ac:dyDescent="0.25">
      <c r="A11" s="835" t="s">
        <v>1027</v>
      </c>
      <c r="B11" s="835"/>
      <c r="C11" s="835"/>
      <c r="D11" s="835"/>
      <c r="E11" s="203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6" t="s">
        <v>2011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1023</v>
      </c>
      <c r="G14" s="34" t="s">
        <v>1024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7" t="s">
        <v>30</v>
      </c>
      <c r="D17" s="44">
        <v>61.9</v>
      </c>
      <c r="E17" s="43">
        <f>D17/$A$5*$E$4</f>
        <v>35.24700573759003</v>
      </c>
      <c r="F17" s="44">
        <v>4.5999999999999996</v>
      </c>
      <c r="G17" s="44">
        <f>E17*F17</f>
        <v>162.13622639291412</v>
      </c>
    </row>
    <row r="18" spans="1:7" ht="15" x14ac:dyDescent="0.25">
      <c r="A18" s="36">
        <f>A17+1</f>
        <v>2</v>
      </c>
      <c r="B18" s="45" t="s">
        <v>31</v>
      </c>
      <c r="C18" s="197" t="s">
        <v>32</v>
      </c>
      <c r="D18" s="204">
        <v>47.3</v>
      </c>
      <c r="E18" s="43">
        <f t="shared" ref="E18:E35" si="0">D18/$A$5*$E$4</f>
        <v>26.933495498998518</v>
      </c>
      <c r="F18" s="44">
        <v>4.5999999999999996</v>
      </c>
      <c r="G18" s="44">
        <f t="shared" ref="G18:G84" si="1">E18*F18</f>
        <v>123.89407929539317</v>
      </c>
    </row>
    <row r="19" spans="1:7" ht="15" x14ac:dyDescent="0.25">
      <c r="A19" s="36">
        <f t="shared" ref="A19:A35" si="2">A18+1</f>
        <v>3</v>
      </c>
      <c r="B19" s="45" t="s">
        <v>33</v>
      </c>
      <c r="C19" s="197" t="s">
        <v>34</v>
      </c>
      <c r="D19" s="204">
        <v>60.9</v>
      </c>
      <c r="E19" s="43">
        <f t="shared" si="0"/>
        <v>34.677587228097465</v>
      </c>
      <c r="F19" s="44">
        <v>4.5999999999999996</v>
      </c>
      <c r="G19" s="44">
        <f t="shared" si="1"/>
        <v>159.51690124924832</v>
      </c>
    </row>
    <row r="20" spans="1:7" ht="15" x14ac:dyDescent="0.25">
      <c r="A20" s="36">
        <f t="shared" si="2"/>
        <v>4</v>
      </c>
      <c r="B20" s="45" t="s">
        <v>35</v>
      </c>
      <c r="C20" s="197" t="s">
        <v>36</v>
      </c>
      <c r="D20" s="204">
        <v>130.80000000000001</v>
      </c>
      <c r="E20" s="43">
        <f t="shared" si="0"/>
        <v>74.479941041628052</v>
      </c>
      <c r="F20" s="44">
        <v>4.5999999999999996</v>
      </c>
      <c r="G20" s="44">
        <f t="shared" si="1"/>
        <v>342.60772879148902</v>
      </c>
    </row>
    <row r="21" spans="1:7" ht="15" x14ac:dyDescent="0.25">
      <c r="A21" s="36">
        <f t="shared" si="2"/>
        <v>5</v>
      </c>
      <c r="B21" s="45" t="s">
        <v>37</v>
      </c>
      <c r="C21" s="197" t="s">
        <v>38</v>
      </c>
      <c r="D21" s="204">
        <v>107.1</v>
      </c>
      <c r="E21" s="43">
        <f t="shared" si="0"/>
        <v>60.984722366654161</v>
      </c>
      <c r="F21" s="44">
        <v>4.5999999999999996</v>
      </c>
      <c r="G21" s="44">
        <f t="shared" si="1"/>
        <v>280.52972288660914</v>
      </c>
    </row>
    <row r="22" spans="1:7" ht="15" x14ac:dyDescent="0.25">
      <c r="A22" s="36">
        <f t="shared" si="2"/>
        <v>6</v>
      </c>
      <c r="B22" s="45" t="s">
        <v>39</v>
      </c>
      <c r="C22" s="197" t="s">
        <v>40</v>
      </c>
      <c r="D22" s="204">
        <v>63.6</v>
      </c>
      <c r="E22" s="43">
        <f t="shared" si="0"/>
        <v>36.215017203727399</v>
      </c>
      <c r="F22" s="44">
        <v>4.5999999999999996</v>
      </c>
      <c r="G22" s="44">
        <f t="shared" si="1"/>
        <v>166.58907913714603</v>
      </c>
    </row>
    <row r="23" spans="1:7" ht="15" x14ac:dyDescent="0.25">
      <c r="A23" s="67">
        <f t="shared" si="2"/>
        <v>7</v>
      </c>
      <c r="B23" s="50" t="s">
        <v>41</v>
      </c>
      <c r="C23" s="267" t="s">
        <v>42</v>
      </c>
      <c r="D23" s="307">
        <v>20.399999999999999</v>
      </c>
      <c r="E23" s="308">
        <f t="shared" si="0"/>
        <v>11.616137593648411</v>
      </c>
      <c r="F23" s="44">
        <v>4.5999999999999996</v>
      </c>
      <c r="G23" s="307">
        <f t="shared" si="1"/>
        <v>53.434232930782684</v>
      </c>
    </row>
    <row r="24" spans="1:7" ht="15" x14ac:dyDescent="0.25">
      <c r="A24" s="36">
        <f t="shared" si="2"/>
        <v>8</v>
      </c>
      <c r="B24" s="51" t="s">
        <v>43</v>
      </c>
      <c r="C24" s="197" t="s">
        <v>44</v>
      </c>
      <c r="D24" s="44">
        <v>32.299999999999997</v>
      </c>
      <c r="E24" s="43">
        <f t="shared" si="0"/>
        <v>18.392217856609982</v>
      </c>
      <c r="F24" s="44">
        <v>4.5999999999999996</v>
      </c>
      <c r="G24" s="44">
        <f t="shared" si="1"/>
        <v>84.604202140405903</v>
      </c>
    </row>
    <row r="25" spans="1:7" ht="15" x14ac:dyDescent="0.25">
      <c r="A25" s="36">
        <f t="shared" si="2"/>
        <v>9</v>
      </c>
      <c r="B25" s="48" t="s">
        <v>45</v>
      </c>
      <c r="C25" s="207" t="s">
        <v>46</v>
      </c>
      <c r="D25" s="309">
        <v>69.8</v>
      </c>
      <c r="E25" s="310">
        <f t="shared" si="0"/>
        <v>39.745411962581329</v>
      </c>
      <c r="F25" s="44">
        <v>4.5999999999999996</v>
      </c>
      <c r="G25" s="309">
        <f t="shared" si="1"/>
        <v>182.8288950278741</v>
      </c>
    </row>
    <row r="26" spans="1:7" ht="15" x14ac:dyDescent="0.25">
      <c r="A26" s="36">
        <f t="shared" si="2"/>
        <v>10</v>
      </c>
      <c r="B26" s="45" t="s">
        <v>47</v>
      </c>
      <c r="C26" s="197" t="s">
        <v>48</v>
      </c>
      <c r="D26" s="44">
        <f>28.95*2</f>
        <v>57.9</v>
      </c>
      <c r="E26" s="43">
        <f t="shared" si="0"/>
        <v>32.969331699619758</v>
      </c>
      <c r="F26" s="44">
        <v>4.5999999999999996</v>
      </c>
      <c r="G26" s="44">
        <f t="shared" si="1"/>
        <v>151.65892581825088</v>
      </c>
    </row>
    <row r="27" spans="1:7" ht="15" x14ac:dyDescent="0.25">
      <c r="A27" s="36">
        <f t="shared" si="2"/>
        <v>11</v>
      </c>
      <c r="B27" s="45" t="s">
        <v>49</v>
      </c>
      <c r="C27" s="197" t="s">
        <v>50</v>
      </c>
      <c r="D27" s="44">
        <v>78.8</v>
      </c>
      <c r="E27" s="43">
        <f t="shared" si="0"/>
        <v>44.870178548014451</v>
      </c>
      <c r="F27" s="44">
        <v>4.5999999999999996</v>
      </c>
      <c r="G27" s="44">
        <f t="shared" si="1"/>
        <v>206.40282132086645</v>
      </c>
    </row>
    <row r="28" spans="1:7" ht="15" x14ac:dyDescent="0.25">
      <c r="A28" s="36">
        <f t="shared" si="2"/>
        <v>12</v>
      </c>
      <c r="B28" s="45" t="s">
        <v>51</v>
      </c>
      <c r="C28" s="197" t="s">
        <v>52</v>
      </c>
      <c r="D28" s="44">
        <v>46</v>
      </c>
      <c r="E28" s="43">
        <f t="shared" si="0"/>
        <v>26.193251436658183</v>
      </c>
      <c r="F28" s="44">
        <v>4.5999999999999996</v>
      </c>
      <c r="G28" s="44">
        <f t="shared" si="1"/>
        <v>120.48895660862763</v>
      </c>
    </row>
    <row r="29" spans="1:7" ht="15.75" thickBot="1" x14ac:dyDescent="0.3">
      <c r="A29" s="36">
        <f t="shared" si="2"/>
        <v>13</v>
      </c>
      <c r="B29" s="47" t="s">
        <v>53</v>
      </c>
      <c r="C29" s="206" t="s">
        <v>999</v>
      </c>
      <c r="D29" s="44">
        <v>7</v>
      </c>
      <c r="E29" s="43">
        <f t="shared" si="0"/>
        <v>3.9859295664479846</v>
      </c>
      <c r="F29" s="44">
        <v>4.5999999999999996</v>
      </c>
      <c r="G29" s="44">
        <f t="shared" si="1"/>
        <v>18.335276005660727</v>
      </c>
    </row>
    <row r="30" spans="1:7" ht="15.75" thickTop="1" x14ac:dyDescent="0.25">
      <c r="A30" s="36">
        <f t="shared" si="2"/>
        <v>14</v>
      </c>
      <c r="B30" s="48" t="s">
        <v>54</v>
      </c>
      <c r="C30" s="207" t="s">
        <v>55</v>
      </c>
      <c r="D30" s="44">
        <v>201.3</v>
      </c>
      <c r="E30" s="43">
        <f t="shared" si="0"/>
        <v>114.62394596085417</v>
      </c>
      <c r="F30" s="44">
        <v>4.5999999999999996</v>
      </c>
      <c r="G30" s="44">
        <f t="shared" si="1"/>
        <v>527.27015141992911</v>
      </c>
    </row>
    <row r="31" spans="1:7" ht="15" x14ac:dyDescent="0.25">
      <c r="A31" s="36">
        <f t="shared" si="2"/>
        <v>15</v>
      </c>
      <c r="B31" s="45" t="s">
        <v>56</v>
      </c>
      <c r="C31" s="197" t="s">
        <v>57</v>
      </c>
      <c r="D31" s="44">
        <v>39.200000000000003</v>
      </c>
      <c r="E31" s="43">
        <f t="shared" si="0"/>
        <v>22.321205572108713</v>
      </c>
      <c r="F31" s="44">
        <v>4.5999999999999996</v>
      </c>
      <c r="G31" s="44">
        <f t="shared" si="1"/>
        <v>102.67754563170007</v>
      </c>
    </row>
    <row r="32" spans="1:7" ht="15" x14ac:dyDescent="0.25">
      <c r="A32" s="36">
        <f t="shared" si="2"/>
        <v>16</v>
      </c>
      <c r="B32" s="50" t="s">
        <v>58</v>
      </c>
      <c r="C32" s="197" t="s">
        <v>59</v>
      </c>
      <c r="D32" s="44">
        <v>45</v>
      </c>
      <c r="E32" s="43">
        <f t="shared" si="0"/>
        <v>25.623832927165612</v>
      </c>
      <c r="F32" s="44">
        <v>4.5999999999999996</v>
      </c>
      <c r="G32" s="44">
        <f t="shared" si="1"/>
        <v>117.86963146496181</v>
      </c>
    </row>
    <row r="33" spans="1:7" ht="15" x14ac:dyDescent="0.25">
      <c r="A33" s="36">
        <f t="shared" si="2"/>
        <v>17</v>
      </c>
      <c r="B33" s="45" t="s">
        <v>60</v>
      </c>
      <c r="C33" s="197" t="s">
        <v>61</v>
      </c>
      <c r="D33" s="44">
        <v>49.4</v>
      </c>
      <c r="E33" s="43">
        <f t="shared" si="0"/>
        <v>28.129274368932915</v>
      </c>
      <c r="F33" s="44">
        <v>4.5999999999999996</v>
      </c>
      <c r="G33" s="44">
        <f t="shared" si="1"/>
        <v>129.39466209709141</v>
      </c>
    </row>
    <row r="34" spans="1:7" ht="15" x14ac:dyDescent="0.25">
      <c r="A34" s="36">
        <f t="shared" si="2"/>
        <v>18</v>
      </c>
      <c r="B34" s="45" t="s">
        <v>62</v>
      </c>
      <c r="C34" s="197" t="s">
        <v>63</v>
      </c>
      <c r="D34" s="44">
        <v>112.8</v>
      </c>
      <c r="E34" s="43">
        <f t="shared" si="0"/>
        <v>64.230407870761795</v>
      </c>
      <c r="F34" s="44">
        <v>4.5999999999999996</v>
      </c>
      <c r="G34" s="44">
        <f t="shared" si="1"/>
        <v>295.45987620550426</v>
      </c>
    </row>
    <row r="35" spans="1:7" ht="15" x14ac:dyDescent="0.25">
      <c r="A35" s="36">
        <f t="shared" si="2"/>
        <v>19</v>
      </c>
      <c r="B35" s="45" t="s">
        <v>64</v>
      </c>
      <c r="C35" s="197" t="s">
        <v>65</v>
      </c>
      <c r="D35" s="44">
        <v>112.2</v>
      </c>
      <c r="E35" s="43">
        <f t="shared" si="0"/>
        <v>63.888756765066262</v>
      </c>
      <c r="F35" s="44">
        <v>4.5999999999999996</v>
      </c>
      <c r="G35" s="44">
        <f t="shared" si="1"/>
        <v>293.88828111930479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765.12765120516519</v>
      </c>
      <c r="F36" s="44">
        <v>4.5999999999999996</v>
      </c>
      <c r="G36" s="44">
        <f>SUM(G17:G35)</f>
        <v>3519.5871955437597</v>
      </c>
    </row>
    <row r="37" spans="1:7" ht="15" x14ac:dyDescent="0.25">
      <c r="A37" s="36">
        <f>A35+1</f>
        <v>20</v>
      </c>
      <c r="B37" s="51" t="s">
        <v>66</v>
      </c>
      <c r="C37" s="197" t="s">
        <v>1452</v>
      </c>
      <c r="D37" s="44">
        <v>13</v>
      </c>
      <c r="E37" s="43">
        <f t="shared" ref="E37:E44" si="3">D37/$A$5*$E$4</f>
        <v>7.4024406234033986</v>
      </c>
      <c r="F37" s="44">
        <v>4.5999999999999996</v>
      </c>
      <c r="G37" s="44">
        <f t="shared" ref="G37:G45" si="4">E37*F37</f>
        <v>34.051226867655629</v>
      </c>
    </row>
    <row r="38" spans="1:7" ht="15" x14ac:dyDescent="0.25">
      <c r="A38" s="36">
        <f>A37+1</f>
        <v>21</v>
      </c>
      <c r="B38" s="52" t="s">
        <v>67</v>
      </c>
      <c r="C38" s="197" t="s">
        <v>1453</v>
      </c>
      <c r="D38" s="44">
        <v>50</v>
      </c>
      <c r="E38" s="43">
        <f t="shared" si="3"/>
        <v>28.470925474628462</v>
      </c>
      <c r="F38" s="44">
        <v>4.5999999999999996</v>
      </c>
      <c r="G38" s="44">
        <f t="shared" si="4"/>
        <v>130.96625718329091</v>
      </c>
    </row>
    <row r="39" spans="1:7" ht="15" x14ac:dyDescent="0.25">
      <c r="A39" s="36">
        <f t="shared" ref="A39:A45" si="5">A38+1</f>
        <v>22</v>
      </c>
      <c r="B39" s="51" t="s">
        <v>68</v>
      </c>
      <c r="C39" s="197" t="s">
        <v>1455</v>
      </c>
      <c r="D39" s="44">
        <v>74.2</v>
      </c>
      <c r="E39" s="43">
        <f t="shared" si="3"/>
        <v>42.250853404348632</v>
      </c>
      <c r="F39" s="44">
        <v>4.5999999999999996</v>
      </c>
      <c r="G39" s="44">
        <f t="shared" si="4"/>
        <v>194.35392566000368</v>
      </c>
    </row>
    <row r="40" spans="1:7" ht="15" x14ac:dyDescent="0.25">
      <c r="A40" s="36">
        <f t="shared" si="5"/>
        <v>23</v>
      </c>
      <c r="B40" s="51" t="s">
        <v>1355</v>
      </c>
      <c r="C40" s="197" t="s">
        <v>1356</v>
      </c>
      <c r="D40" s="44">
        <v>19.059999999999999</v>
      </c>
      <c r="E40" s="43">
        <f t="shared" si="3"/>
        <v>10.853116790928368</v>
      </c>
      <c r="F40" s="44">
        <v>4.5999999999999996</v>
      </c>
      <c r="G40" s="44">
        <f>E40*F40</f>
        <v>49.924337238270489</v>
      </c>
    </row>
    <row r="41" spans="1:7" ht="15" x14ac:dyDescent="0.25">
      <c r="A41" s="36">
        <f t="shared" si="5"/>
        <v>24</v>
      </c>
      <c r="B41" s="51" t="s">
        <v>1371</v>
      </c>
      <c r="C41" s="197" t="s">
        <v>1456</v>
      </c>
      <c r="D41" s="44">
        <v>19.059999999999999</v>
      </c>
      <c r="E41" s="43">
        <f t="shared" si="3"/>
        <v>10.853116790928368</v>
      </c>
      <c r="F41" s="44">
        <v>4.5999999999999996</v>
      </c>
      <c r="G41" s="44">
        <f>E41*F41</f>
        <v>49.924337238270489</v>
      </c>
    </row>
    <row r="42" spans="1:7" ht="15" x14ac:dyDescent="0.25">
      <c r="A42" s="36">
        <f t="shared" si="5"/>
        <v>25</v>
      </c>
      <c r="B42" s="51" t="s">
        <v>1372</v>
      </c>
      <c r="C42" s="197" t="s">
        <v>1366</v>
      </c>
      <c r="D42" s="44">
        <v>19.059999999999999</v>
      </c>
      <c r="E42" s="43"/>
      <c r="F42" s="44">
        <v>4.5999999999999996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969</v>
      </c>
      <c r="C43" s="197" t="s">
        <v>1366</v>
      </c>
      <c r="D43" s="44">
        <v>74.599999999999994</v>
      </c>
      <c r="E43" s="43"/>
      <c r="F43" s="44">
        <v>4.5999999999999996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7" t="s">
        <v>70</v>
      </c>
      <c r="D44" s="44">
        <v>7</v>
      </c>
      <c r="E44" s="43">
        <f t="shared" si="3"/>
        <v>3.9859295664479846</v>
      </c>
      <c r="F44" s="44">
        <v>4.5999999999999996</v>
      </c>
      <c r="G44" s="44">
        <f t="shared" si="4"/>
        <v>18.335276005660727</v>
      </c>
    </row>
    <row r="45" spans="1:7" ht="15" x14ac:dyDescent="0.25">
      <c r="A45" s="36">
        <f t="shared" si="5"/>
        <v>28</v>
      </c>
      <c r="B45" s="78" t="s">
        <v>1339</v>
      </c>
      <c r="C45" s="197" t="s">
        <v>1366</v>
      </c>
      <c r="D45" s="254">
        <v>36.700000000000003</v>
      </c>
      <c r="E45" s="268"/>
      <c r="F45" s="44">
        <v>4.5999999999999996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5">
        <f>SUM(D37:D45)</f>
        <v>312.68</v>
      </c>
      <c r="E46" s="205">
        <f>SUM(E37:E45)</f>
        <v>103.81638265068521</v>
      </c>
      <c r="F46" s="44">
        <v>4.5999999999999996</v>
      </c>
      <c r="G46" s="205">
        <f>SUM(G37:G44)</f>
        <v>477.5553601931519</v>
      </c>
    </row>
    <row r="47" spans="1:7" ht="15" x14ac:dyDescent="0.25">
      <c r="A47" s="77"/>
      <c r="B47" s="78" t="s">
        <v>28</v>
      </c>
      <c r="C47" s="52"/>
      <c r="D47" s="205"/>
      <c r="E47" s="43"/>
      <c r="F47" s="44">
        <v>4.5999999999999996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8">
        <v>79.8</v>
      </c>
      <c r="E48" s="43">
        <f t="shared" ref="E48:E93" si="6">D48/$A$5*$E$4</f>
        <v>45.439597057507015</v>
      </c>
      <c r="F48" s="44">
        <v>4.5999999999999996</v>
      </c>
      <c r="G48" s="44">
        <f>E48*F48</f>
        <v>209.02214646453226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4">
        <v>47.9</v>
      </c>
      <c r="E49" s="43">
        <f t="shared" si="6"/>
        <v>27.275146604694065</v>
      </c>
      <c r="F49" s="44">
        <v>4.5999999999999996</v>
      </c>
      <c r="G49" s="44">
        <f t="shared" si="1"/>
        <v>125.46567438159269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4">
        <v>47.8</v>
      </c>
      <c r="E50" s="43">
        <f t="shared" si="6"/>
        <v>27.218204753744804</v>
      </c>
      <c r="F50" s="44">
        <v>4.5999999999999996</v>
      </c>
      <c r="G50" s="44">
        <f t="shared" si="1"/>
        <v>125.20374186722609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4">
        <v>110.4</v>
      </c>
      <c r="E51" s="43">
        <f t="shared" si="6"/>
        <v>62.863803447979642</v>
      </c>
      <c r="F51" s="44">
        <v>4.5999999999999996</v>
      </c>
      <c r="G51" s="44">
        <f t="shared" si="1"/>
        <v>289.17349586070634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4">
        <f>79.5</f>
        <v>79.5</v>
      </c>
      <c r="E52" s="43">
        <f t="shared" si="6"/>
        <v>45.268771504659249</v>
      </c>
      <c r="F52" s="44">
        <v>4.5999999999999996</v>
      </c>
      <c r="G52" s="44">
        <f t="shared" si="1"/>
        <v>208.23634892143252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972</v>
      </c>
      <c r="D53" s="204">
        <v>48.4</v>
      </c>
      <c r="E53" s="43">
        <f t="shared" si="6"/>
        <v>27.559855859440347</v>
      </c>
      <c r="F53" s="44">
        <v>4.5999999999999996</v>
      </c>
      <c r="G53" s="44">
        <f t="shared" si="1"/>
        <v>126.77533695342559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4">
        <v>48.3</v>
      </c>
      <c r="E54" s="43">
        <f t="shared" si="6"/>
        <v>27.502914008491093</v>
      </c>
      <c r="F54" s="44">
        <v>4.5999999999999996</v>
      </c>
      <c r="G54" s="44">
        <f t="shared" si="1"/>
        <v>126.51340443905902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4">
        <v>110</v>
      </c>
      <c r="E55" s="43">
        <f t="shared" si="6"/>
        <v>62.636036044182603</v>
      </c>
      <c r="F55" s="44">
        <v>4.5999999999999996</v>
      </c>
      <c r="G55" s="44">
        <f t="shared" si="1"/>
        <v>288.12576580323997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4">
        <v>79.5</v>
      </c>
      <c r="E56" s="43">
        <f t="shared" si="6"/>
        <v>45.268771504659249</v>
      </c>
      <c r="F56" s="44">
        <v>4.5999999999999996</v>
      </c>
      <c r="G56" s="44">
        <f t="shared" si="1"/>
        <v>208.23634892143252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4">
        <v>53.5</v>
      </c>
      <c r="E57" s="43">
        <f t="shared" si="6"/>
        <v>30.463890257852452</v>
      </c>
      <c r="F57" s="44">
        <v>4.5999999999999996</v>
      </c>
      <c r="G57" s="44">
        <f t="shared" si="1"/>
        <v>140.13389518612126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4">
        <v>48.3</v>
      </c>
      <c r="E58" s="43">
        <f t="shared" si="6"/>
        <v>27.502914008491093</v>
      </c>
      <c r="F58" s="44">
        <v>4.5999999999999996</v>
      </c>
      <c r="G58" s="44">
        <f t="shared" si="1"/>
        <v>126.51340443905902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4">
        <f>110.4</f>
        <v>110.4</v>
      </c>
      <c r="E59" s="43">
        <f t="shared" si="6"/>
        <v>62.863803447979642</v>
      </c>
      <c r="F59" s="44">
        <v>4.5999999999999996</v>
      </c>
      <c r="G59" s="44">
        <f t="shared" si="1"/>
        <v>289.17349586070634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4">
        <v>79.7</v>
      </c>
      <c r="E60" s="43">
        <f t="shared" si="6"/>
        <v>45.382655206557764</v>
      </c>
      <c r="F60" s="44">
        <v>4.5999999999999996</v>
      </c>
      <c r="G60" s="44">
        <f t="shared" si="1"/>
        <v>208.76021395016571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4">
        <v>48.2</v>
      </c>
      <c r="E61" s="43">
        <f t="shared" si="6"/>
        <v>27.445972157541838</v>
      </c>
      <c r="F61" s="44">
        <v>4.5999999999999996</v>
      </c>
      <c r="G61" s="44">
        <f t="shared" si="1"/>
        <v>126.25147192469245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4">
        <v>48.3</v>
      </c>
      <c r="E62" s="43">
        <f t="shared" si="6"/>
        <v>27.502914008491093</v>
      </c>
      <c r="F62" s="44">
        <v>4.5999999999999996</v>
      </c>
      <c r="G62" s="44">
        <f t="shared" si="1"/>
        <v>126.51340443905902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4">
        <v>110.4</v>
      </c>
      <c r="E63" s="43">
        <f t="shared" si="6"/>
        <v>62.863803447979642</v>
      </c>
      <c r="F63" s="44">
        <v>4.5999999999999996</v>
      </c>
      <c r="G63" s="44">
        <f t="shared" si="1"/>
        <v>289.17349586070634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4">
        <v>79.3</v>
      </c>
      <c r="E64" s="43">
        <f t="shared" si="6"/>
        <v>45.154887802760733</v>
      </c>
      <c r="F64" s="44">
        <v>4.5999999999999996</v>
      </c>
      <c r="G64" s="44">
        <f t="shared" si="1"/>
        <v>207.71248389269937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4">
        <f>50.5</f>
        <v>50.5</v>
      </c>
      <c r="E65" s="43">
        <f t="shared" si="6"/>
        <v>28.755634729374744</v>
      </c>
      <c r="F65" s="44">
        <v>4.5999999999999996</v>
      </c>
      <c r="G65" s="44">
        <f t="shared" si="1"/>
        <v>132.27591975512382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4">
        <v>48</v>
      </c>
      <c r="E66" s="43">
        <f t="shared" si="6"/>
        <v>27.332088455643319</v>
      </c>
      <c r="F66" s="44">
        <v>4.5999999999999996</v>
      </c>
      <c r="G66" s="44">
        <f t="shared" si="1"/>
        <v>125.72760689595925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4">
        <v>110.8</v>
      </c>
      <c r="E67" s="43">
        <f t="shared" si="6"/>
        <v>63.091570851776666</v>
      </c>
      <c r="F67" s="44">
        <v>4.5999999999999996</v>
      </c>
      <c r="G67" s="44">
        <f t="shared" si="1"/>
        <v>290.22122591817265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4">
        <v>79.400000000000006</v>
      </c>
      <c r="E68" s="43">
        <f t="shared" si="6"/>
        <v>45.211829653709991</v>
      </c>
      <c r="F68" s="44">
        <v>4.5999999999999996</v>
      </c>
      <c r="G68" s="44">
        <f t="shared" si="1"/>
        <v>207.97441640706595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4">
        <v>51.8</v>
      </c>
      <c r="E69" s="43">
        <f t="shared" si="6"/>
        <v>29.495878791715086</v>
      </c>
      <c r="F69" s="44">
        <v>4.5999999999999996</v>
      </c>
      <c r="G69" s="44">
        <f t="shared" si="1"/>
        <v>135.68104244188939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4">
        <v>48.3</v>
      </c>
      <c r="E70" s="43">
        <f t="shared" si="6"/>
        <v>27.502914008491093</v>
      </c>
      <c r="F70" s="44">
        <v>4.5999999999999996</v>
      </c>
      <c r="G70" s="44">
        <f t="shared" si="1"/>
        <v>126.51340443905902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4">
        <v>110.8</v>
      </c>
      <c r="E71" s="43">
        <f t="shared" si="6"/>
        <v>63.091570851776666</v>
      </c>
      <c r="F71" s="44">
        <v>4.5999999999999996</v>
      </c>
      <c r="G71" s="44">
        <f t="shared" si="1"/>
        <v>290.22122591817265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4">
        <v>80.2</v>
      </c>
      <c r="E72" s="43">
        <f t="shared" si="6"/>
        <v>45.667364461304054</v>
      </c>
      <c r="F72" s="44">
        <v>4.5999999999999996</v>
      </c>
      <c r="G72" s="44">
        <f t="shared" si="1"/>
        <v>210.06987652199862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4">
        <v>48.6</v>
      </c>
      <c r="E73" s="43">
        <f t="shared" si="6"/>
        <v>27.673739561338866</v>
      </c>
      <c r="F73" s="44">
        <v>4.5999999999999996</v>
      </c>
      <c r="G73" s="44">
        <f t="shared" si="1"/>
        <v>127.29920198215878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4">
        <v>48.4</v>
      </c>
      <c r="E74" s="43">
        <f t="shared" si="6"/>
        <v>27.559855859440347</v>
      </c>
      <c r="F74" s="44">
        <v>4.5999999999999996</v>
      </c>
      <c r="G74" s="44">
        <f t="shared" si="1"/>
        <v>126.77533695342559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4">
        <v>109.9</v>
      </c>
      <c r="E75" s="43">
        <f t="shared" si="6"/>
        <v>62.57909419323336</v>
      </c>
      <c r="F75" s="44">
        <v>4.5999999999999996</v>
      </c>
      <c r="G75" s="44">
        <f t="shared" si="1"/>
        <v>287.86383328887342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4">
        <v>79.3</v>
      </c>
      <c r="E76" s="43">
        <f t="shared" si="6"/>
        <v>45.154887802760733</v>
      </c>
      <c r="F76" s="44">
        <v>4.5999999999999996</v>
      </c>
      <c r="G76" s="44">
        <f t="shared" si="1"/>
        <v>207.71248389269937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4">
        <v>48.4</v>
      </c>
      <c r="E77" s="43">
        <f t="shared" si="6"/>
        <v>27.559855859440347</v>
      </c>
      <c r="F77" s="44">
        <v>4.5999999999999996</v>
      </c>
      <c r="G77" s="44">
        <f t="shared" si="1"/>
        <v>126.77533695342559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4">
        <v>48.2</v>
      </c>
      <c r="E78" s="43">
        <f t="shared" si="6"/>
        <v>27.445972157541838</v>
      </c>
      <c r="F78" s="44">
        <v>4.5999999999999996</v>
      </c>
      <c r="G78" s="44">
        <f t="shared" si="1"/>
        <v>126.25147192469245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4">
        <v>110.4</v>
      </c>
      <c r="E79" s="43">
        <f t="shared" si="6"/>
        <v>62.863803447979642</v>
      </c>
      <c r="F79" s="44">
        <v>4.5999999999999996</v>
      </c>
      <c r="G79" s="44">
        <f t="shared" si="1"/>
        <v>289.17349586070634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4">
        <v>78.8</v>
      </c>
      <c r="E80" s="43">
        <f t="shared" si="6"/>
        <v>44.870178548014451</v>
      </c>
      <c r="F80" s="44">
        <v>4.5999999999999996</v>
      </c>
      <c r="G80" s="44">
        <f t="shared" si="1"/>
        <v>206.40282132086645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4">
        <v>50.3</v>
      </c>
      <c r="E81" s="43">
        <f t="shared" si="6"/>
        <v>28.641751027476229</v>
      </c>
      <c r="F81" s="44">
        <v>4.5999999999999996</v>
      </c>
      <c r="G81" s="44">
        <f t="shared" si="1"/>
        <v>131.75205472639064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4">
        <v>49.1</v>
      </c>
      <c r="E82" s="43">
        <f t="shared" si="6"/>
        <v>27.958448816085149</v>
      </c>
      <c r="F82" s="44">
        <v>4.5999999999999996</v>
      </c>
      <c r="G82" s="44">
        <f t="shared" si="1"/>
        <v>128.60886455399168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4">
        <v>109.1</v>
      </c>
      <c r="E83" s="43">
        <f t="shared" si="6"/>
        <v>62.123559385639297</v>
      </c>
      <c r="F83" s="44">
        <v>4.5999999999999996</v>
      </c>
      <c r="G83" s="44">
        <f t="shared" si="1"/>
        <v>285.76837317394074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4">
        <v>78.3</v>
      </c>
      <c r="E84" s="43">
        <f t="shared" si="6"/>
        <v>44.585469293268169</v>
      </c>
      <c r="F84" s="44">
        <v>4.5999999999999996</v>
      </c>
      <c r="G84" s="44">
        <f t="shared" si="1"/>
        <v>205.09315874903356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4">
        <v>49.1</v>
      </c>
      <c r="E85" s="43">
        <f t="shared" si="6"/>
        <v>27.958448816085149</v>
      </c>
      <c r="F85" s="44">
        <v>4.5999999999999996</v>
      </c>
      <c r="G85" s="44">
        <f t="shared" ref="G85:G148" si="8">E85*F85</f>
        <v>128.60886455399168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4">
        <v>48.6</v>
      </c>
      <c r="E86" s="43">
        <f t="shared" si="6"/>
        <v>27.673739561338866</v>
      </c>
      <c r="F86" s="44">
        <v>4.5999999999999996</v>
      </c>
      <c r="G86" s="44">
        <f t="shared" si="8"/>
        <v>127.29920198215878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4">
        <v>109.9</v>
      </c>
      <c r="E87" s="43">
        <f t="shared" si="6"/>
        <v>62.57909419323336</v>
      </c>
      <c r="F87" s="44">
        <v>4.5999999999999996</v>
      </c>
      <c r="G87" s="44">
        <f t="shared" si="8"/>
        <v>287.86383328887342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4">
        <v>78.7</v>
      </c>
      <c r="E88" s="43">
        <f t="shared" si="6"/>
        <v>44.8132366970652</v>
      </c>
      <c r="F88" s="44">
        <v>4.5999999999999996</v>
      </c>
      <c r="G88" s="44">
        <f t="shared" si="8"/>
        <v>206.1408888064999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4">
        <v>54.3</v>
      </c>
      <c r="E89" s="43">
        <f t="shared" si="6"/>
        <v>30.919425065446504</v>
      </c>
      <c r="F89" s="44">
        <v>4.5999999999999996</v>
      </c>
      <c r="G89" s="44">
        <f t="shared" si="8"/>
        <v>142.22935530105391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4">
        <v>50.1</v>
      </c>
      <c r="E90" s="43">
        <f t="shared" si="6"/>
        <v>28.527867325577716</v>
      </c>
      <c r="F90" s="44">
        <v>4.5999999999999996</v>
      </c>
      <c r="G90" s="44">
        <f t="shared" si="8"/>
        <v>131.22818969765748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4">
        <v>114.1</v>
      </c>
      <c r="E91" s="43">
        <f t="shared" si="6"/>
        <v>64.970651933102147</v>
      </c>
      <c r="F91" s="44">
        <v>4.5999999999999996</v>
      </c>
      <c r="G91" s="44">
        <f t="shared" si="8"/>
        <v>298.86499889226985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4">
        <v>81.2</v>
      </c>
      <c r="E92" s="43">
        <f t="shared" si="6"/>
        <v>46.236782970796618</v>
      </c>
      <c r="F92" s="44">
        <v>4.5999999999999996</v>
      </c>
      <c r="G92" s="44">
        <f t="shared" si="8"/>
        <v>212.68920166566443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4">
        <v>47.9</v>
      </c>
      <c r="E93" s="43">
        <f t="shared" si="6"/>
        <v>27.275146604694065</v>
      </c>
      <c r="F93" s="44">
        <v>4.5999999999999996</v>
      </c>
      <c r="G93" s="44">
        <f t="shared" si="8"/>
        <v>125.46567438159269</v>
      </c>
      <c r="J93" t="s">
        <v>1664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4">
        <v>50.6</v>
      </c>
      <c r="E94" s="43">
        <f>D94/$A$5*$E$4</f>
        <v>28.812576580323999</v>
      </c>
      <c r="F94" s="44">
        <v>4.5999999999999996</v>
      </c>
      <c r="G94" s="44">
        <f t="shared" si="8"/>
        <v>132.53785226949037</v>
      </c>
      <c r="I94" s="36" t="s">
        <v>1663</v>
      </c>
      <c r="J94" s="373" t="s">
        <v>1665</v>
      </c>
      <c r="K94" s="373" t="s">
        <v>1666</v>
      </c>
      <c r="L94" s="373" t="s">
        <v>1667</v>
      </c>
      <c r="M94" s="373" t="s">
        <v>1668</v>
      </c>
    </row>
    <row r="95" spans="1:13" ht="15.75" x14ac:dyDescent="0.25">
      <c r="A95" s="471">
        <f t="shared" si="7"/>
        <v>48</v>
      </c>
      <c r="B95" s="472" t="str">
        <f>'[1]Под 1 и 2'!A53</f>
        <v>1/ 48</v>
      </c>
      <c r="C95" s="473" t="s">
        <v>156</v>
      </c>
      <c r="D95" s="474">
        <v>114.2</v>
      </c>
      <c r="E95" s="43">
        <f>D95/$A$5*$E$4</f>
        <v>65.027593784051405</v>
      </c>
      <c r="F95" s="44">
        <v>4.5999999999999996</v>
      </c>
      <c r="G95" s="475">
        <f t="shared" si="8"/>
        <v>299.12693140663646</v>
      </c>
      <c r="I95" s="579"/>
      <c r="J95" s="579">
        <v>1</v>
      </c>
      <c r="K95" s="579">
        <v>2</v>
      </c>
      <c r="L95" s="579" t="s">
        <v>1669</v>
      </c>
      <c r="M95" s="579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4">
        <v>76.400000000000006</v>
      </c>
      <c r="E96" s="43">
        <f t="shared" ref="E96" si="9">D96/$A$5*$E$4</f>
        <v>43.503574125232291</v>
      </c>
      <c r="F96" s="44">
        <v>4.5999999999999996</v>
      </c>
      <c r="G96" s="44">
        <f t="shared" si="8"/>
        <v>200.11644097606853</v>
      </c>
      <c r="I96" s="36" t="s">
        <v>1661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4">
        <v>51.1</v>
      </c>
      <c r="E97" s="43">
        <f t="shared" ref="E97:E127" si="10">D97/$A$5*$E$4</f>
        <v>29.097285835070284</v>
      </c>
      <c r="F97" s="44">
        <v>4.5999999999999996</v>
      </c>
      <c r="G97" s="44">
        <f t="shared" si="8"/>
        <v>133.84751484132329</v>
      </c>
      <c r="I97" s="36" t="s">
        <v>1662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4">
        <v>50.2</v>
      </c>
      <c r="E98" s="43">
        <f t="shared" si="10"/>
        <v>28.584809176526978</v>
      </c>
      <c r="F98" s="44">
        <v>4.5999999999999996</v>
      </c>
      <c r="G98" s="44">
        <f t="shared" si="8"/>
        <v>131.49012221202409</v>
      </c>
      <c r="I98" s="373" t="s">
        <v>1670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4">
        <v>114.4</v>
      </c>
      <c r="E99" s="43">
        <f t="shared" si="10"/>
        <v>65.14147748594992</v>
      </c>
      <c r="F99" s="44">
        <v>4.5999999999999996</v>
      </c>
      <c r="G99" s="44">
        <f t="shared" si="8"/>
        <v>299.65079643536961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4">
        <v>81</v>
      </c>
      <c r="E100" s="43">
        <f t="shared" si="10"/>
        <v>46.122899268898109</v>
      </c>
      <c r="F100" s="44">
        <v>4.5999999999999996</v>
      </c>
      <c r="G100" s="44">
        <f t="shared" si="8"/>
        <v>212.1653366369313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4">
        <v>50.8</v>
      </c>
      <c r="E101" s="43">
        <f t="shared" si="10"/>
        <v>28.926460282222511</v>
      </c>
      <c r="F101" s="44">
        <v>4.5999999999999996</v>
      </c>
      <c r="G101" s="44">
        <f t="shared" si="8"/>
        <v>133.06171729822353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4">
        <v>50.8</v>
      </c>
      <c r="E102" s="43">
        <f t="shared" si="10"/>
        <v>28.926460282222511</v>
      </c>
      <c r="F102" s="44">
        <v>4.5999999999999996</v>
      </c>
      <c r="G102" s="44">
        <f t="shared" si="8"/>
        <v>133.06171729822353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4">
        <v>114.4</v>
      </c>
      <c r="E103" s="43">
        <f t="shared" si="10"/>
        <v>65.14147748594992</v>
      </c>
      <c r="F103" s="44">
        <v>4.5999999999999996</v>
      </c>
      <c r="G103" s="44">
        <f t="shared" si="8"/>
        <v>299.65079643536961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4">
        <v>82.7</v>
      </c>
      <c r="E104" s="43">
        <f t="shared" si="10"/>
        <v>47.090910735035472</v>
      </c>
      <c r="F104" s="44">
        <v>4.5999999999999996</v>
      </c>
      <c r="G104" s="44">
        <f t="shared" si="8"/>
        <v>216.61818938116315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4">
        <v>51</v>
      </c>
      <c r="E105" s="43">
        <f t="shared" si="10"/>
        <v>29.040343984121026</v>
      </c>
      <c r="F105" s="44">
        <v>4.5999999999999996</v>
      </c>
      <c r="G105" s="44">
        <f t="shared" si="8"/>
        <v>133.58558232695671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4">
        <v>54.7</v>
      </c>
      <c r="E106" s="43">
        <f t="shared" si="10"/>
        <v>31.147192469243535</v>
      </c>
      <c r="F106" s="44">
        <v>4.5999999999999996</v>
      </c>
      <c r="G106" s="44">
        <f t="shared" si="8"/>
        <v>143.27708535852025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4">
        <v>120.3</v>
      </c>
      <c r="E107" s="43">
        <f t="shared" si="10"/>
        <v>68.501046691956063</v>
      </c>
      <c r="F107" s="44">
        <v>4.5999999999999996</v>
      </c>
      <c r="G107" s="44">
        <f t="shared" si="8"/>
        <v>315.10481478299789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4">
        <f>84</f>
        <v>84</v>
      </c>
      <c r="E108" s="43">
        <f t="shared" si="10"/>
        <v>47.831154797375817</v>
      </c>
      <c r="F108" s="44">
        <v>4.5999999999999996</v>
      </c>
      <c r="G108" s="44">
        <f t="shared" si="8"/>
        <v>220.02331206792874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4">
        <v>50.6</v>
      </c>
      <c r="E109" s="43">
        <f t="shared" si="10"/>
        <v>28.812576580323999</v>
      </c>
      <c r="F109" s="44">
        <v>4.5999999999999996</v>
      </c>
      <c r="G109" s="44">
        <f t="shared" si="8"/>
        <v>132.53785226949037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4">
        <v>50.2</v>
      </c>
      <c r="E110" s="43">
        <f t="shared" si="10"/>
        <v>28.584809176526978</v>
      </c>
      <c r="F110" s="44">
        <v>4.5999999999999996</v>
      </c>
      <c r="G110" s="44">
        <f t="shared" si="8"/>
        <v>131.49012221202409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4">
        <v>119.9</v>
      </c>
      <c r="E111" s="43">
        <f t="shared" si="10"/>
        <v>68.273279288159046</v>
      </c>
      <c r="F111" s="44">
        <v>4.5999999999999996</v>
      </c>
      <c r="G111" s="44">
        <f t="shared" si="8"/>
        <v>314.05708472553158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4">
        <v>82.8</v>
      </c>
      <c r="E112" s="43">
        <f t="shared" si="10"/>
        <v>47.147852585984722</v>
      </c>
      <c r="F112" s="44">
        <v>4.5999999999999996</v>
      </c>
      <c r="G112" s="44">
        <f t="shared" si="8"/>
        <v>216.8801218955297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4">
        <v>50.6</v>
      </c>
      <c r="E113" s="43">
        <f t="shared" si="10"/>
        <v>28.812576580323999</v>
      </c>
      <c r="F113" s="44">
        <v>4.5999999999999996</v>
      </c>
      <c r="G113" s="44">
        <f t="shared" si="8"/>
        <v>132.53785226949037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4">
        <v>50.7</v>
      </c>
      <c r="E114" s="43">
        <f t="shared" si="10"/>
        <v>28.86951843127326</v>
      </c>
      <c r="F114" s="44">
        <v>4.5999999999999996</v>
      </c>
      <c r="G114" s="44">
        <f t="shared" si="8"/>
        <v>132.79978478385698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4">
        <v>120.9</v>
      </c>
      <c r="E115" s="43">
        <f t="shared" si="10"/>
        <v>68.84269779765161</v>
      </c>
      <c r="F115" s="44">
        <v>4.5999999999999996</v>
      </c>
      <c r="G115" s="44">
        <f t="shared" si="8"/>
        <v>316.67640986919736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8">
        <v>107.1</v>
      </c>
      <c r="E116" s="43">
        <f t="shared" si="10"/>
        <v>60.984722366654161</v>
      </c>
      <c r="F116" s="44">
        <v>4.5999999999999996</v>
      </c>
      <c r="G116" s="44">
        <f t="shared" si="8"/>
        <v>280.52972288660914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4">
        <v>48.8</v>
      </c>
      <c r="E117" s="43">
        <f t="shared" si="10"/>
        <v>27.787623263237375</v>
      </c>
      <c r="F117" s="44">
        <v>4.5999999999999996</v>
      </c>
      <c r="G117" s="44">
        <f t="shared" si="8"/>
        <v>127.82306701089192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4">
        <v>47.3</v>
      </c>
      <c r="E118" s="43">
        <f t="shared" si="10"/>
        <v>26.933495498998518</v>
      </c>
      <c r="F118" s="44">
        <v>4.5999999999999996</v>
      </c>
      <c r="G118" s="44">
        <f t="shared" si="8"/>
        <v>123.89407929539317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4">
        <v>80.8</v>
      </c>
      <c r="E119" s="43">
        <f t="shared" si="10"/>
        <v>46.009015566999587</v>
      </c>
      <c r="F119" s="44">
        <v>4.5999999999999996</v>
      </c>
      <c r="G119" s="44">
        <f t="shared" si="8"/>
        <v>211.64147160819809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4">
        <v>106.9</v>
      </c>
      <c r="E120" s="43">
        <f t="shared" si="10"/>
        <v>60.870838664755645</v>
      </c>
      <c r="F120" s="44">
        <v>4.5999999999999996</v>
      </c>
      <c r="G120" s="44">
        <f t="shared" si="8"/>
        <v>280.00585785787592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4">
        <v>48.6</v>
      </c>
      <c r="E121" s="43">
        <f t="shared" si="10"/>
        <v>27.673739561338866</v>
      </c>
      <c r="F121" s="44">
        <v>4.5999999999999996</v>
      </c>
      <c r="G121" s="44">
        <f t="shared" si="8"/>
        <v>127.29920198215878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4">
        <v>48.4</v>
      </c>
      <c r="E122" s="43">
        <f t="shared" si="10"/>
        <v>27.559855859440347</v>
      </c>
      <c r="F122" s="44">
        <v>4.5999999999999996</v>
      </c>
      <c r="G122" s="44">
        <f t="shared" si="8"/>
        <v>126.77533695342559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985</v>
      </c>
      <c r="D123" s="515">
        <v>80.5</v>
      </c>
      <c r="E123" s="43">
        <f t="shared" si="10"/>
        <v>45.83819001415182</v>
      </c>
      <c r="F123" s="44">
        <v>4.5999999999999996</v>
      </c>
      <c r="G123" s="44">
        <f t="shared" si="8"/>
        <v>210.85567406509836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6" t="s">
        <v>185</v>
      </c>
      <c r="D124" s="209">
        <v>108.5</v>
      </c>
      <c r="E124" s="43">
        <f t="shared" si="10"/>
        <v>61.781908279943764</v>
      </c>
      <c r="F124" s="44">
        <v>4.5999999999999996</v>
      </c>
      <c r="G124" s="44">
        <f t="shared" si="8"/>
        <v>284.19677808774128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8">
        <v>48.4</v>
      </c>
      <c r="E125" s="43">
        <f t="shared" si="10"/>
        <v>27.559855859440347</v>
      </c>
      <c r="F125" s="44">
        <v>4.5999999999999996</v>
      </c>
      <c r="G125" s="44">
        <f t="shared" si="8"/>
        <v>126.77533695342559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4">
        <v>48.9</v>
      </c>
      <c r="E126" s="43">
        <f t="shared" si="10"/>
        <v>27.844565114186633</v>
      </c>
      <c r="F126" s="44">
        <v>4.5999999999999996</v>
      </c>
      <c r="G126" s="44">
        <f t="shared" si="8"/>
        <v>128.0849995252585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4">
        <v>80.2</v>
      </c>
      <c r="E127" s="43">
        <f t="shared" si="10"/>
        <v>45.667364461304054</v>
      </c>
      <c r="F127" s="44">
        <v>4.5999999999999996</v>
      </c>
      <c r="G127" s="44">
        <f t="shared" si="8"/>
        <v>210.06987652199862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4">
        <v>107</v>
      </c>
      <c r="E128" s="43">
        <f t="shared" ref="E128:E159" si="12">D128/$A$5*$E$4</f>
        <v>60.927780515704903</v>
      </c>
      <c r="F128" s="44">
        <v>4.5999999999999996</v>
      </c>
      <c r="G128" s="44">
        <f t="shared" si="8"/>
        <v>280.26779037224253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4">
        <v>48.8</v>
      </c>
      <c r="E129" s="43">
        <f t="shared" si="12"/>
        <v>27.787623263237375</v>
      </c>
      <c r="F129" s="44">
        <v>4.5999999999999996</v>
      </c>
      <c r="G129" s="44">
        <f t="shared" si="8"/>
        <v>127.82306701089192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4">
        <v>48.9</v>
      </c>
      <c r="E130" s="43">
        <f t="shared" si="12"/>
        <v>27.844565114186633</v>
      </c>
      <c r="F130" s="44">
        <v>4.5999999999999996</v>
      </c>
      <c r="G130" s="44">
        <f t="shared" si="8"/>
        <v>128.0849995252585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4">
        <v>80.400000000000006</v>
      </c>
      <c r="E131" s="43">
        <f t="shared" si="12"/>
        <v>45.781248163202569</v>
      </c>
      <c r="F131" s="44">
        <v>4.5999999999999996</v>
      </c>
      <c r="G131" s="44">
        <f t="shared" si="8"/>
        <v>210.59374155073181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4">
        <v>106.7</v>
      </c>
      <c r="E132" s="43">
        <f t="shared" si="12"/>
        <v>60.756954962857137</v>
      </c>
      <c r="F132" s="44">
        <v>4.5999999999999996</v>
      </c>
      <c r="G132" s="44">
        <f t="shared" si="8"/>
        <v>279.48199282914283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4">
        <v>48.7</v>
      </c>
      <c r="E133" s="43">
        <f t="shared" si="12"/>
        <v>27.730681412288121</v>
      </c>
      <c r="F133" s="44">
        <v>4.5999999999999996</v>
      </c>
      <c r="G133" s="44">
        <f t="shared" si="8"/>
        <v>127.56113449652534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4">
        <v>48.8</v>
      </c>
      <c r="E134" s="43">
        <f t="shared" si="12"/>
        <v>27.787623263237375</v>
      </c>
      <c r="F134" s="44">
        <v>4.5999999999999996</v>
      </c>
      <c r="G134" s="44">
        <f t="shared" si="8"/>
        <v>127.82306701089192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4">
        <v>80.3</v>
      </c>
      <c r="E135" s="43">
        <f t="shared" si="12"/>
        <v>45.724306312253304</v>
      </c>
      <c r="F135" s="44">
        <v>4.5999999999999996</v>
      </c>
      <c r="G135" s="44">
        <f t="shared" si="8"/>
        <v>210.33180903636517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4">
        <v>107.1</v>
      </c>
      <c r="E136" s="43">
        <f t="shared" si="12"/>
        <v>60.984722366654161</v>
      </c>
      <c r="F136" s="44">
        <v>4.5999999999999996</v>
      </c>
      <c r="G136" s="44">
        <f t="shared" si="8"/>
        <v>280.52972288660914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4">
        <v>48.8</v>
      </c>
      <c r="E137" s="43">
        <f t="shared" si="12"/>
        <v>27.787623263237375</v>
      </c>
      <c r="F137" s="44">
        <v>4.5999999999999996</v>
      </c>
      <c r="G137" s="44">
        <f t="shared" si="8"/>
        <v>127.82306701089192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4">
        <v>48.4</v>
      </c>
      <c r="E138" s="43">
        <f t="shared" si="12"/>
        <v>27.559855859440347</v>
      </c>
      <c r="F138" s="44">
        <v>4.5999999999999996</v>
      </c>
      <c r="G138" s="44">
        <f t="shared" si="8"/>
        <v>126.77533695342559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4">
        <v>80.5</v>
      </c>
      <c r="E139" s="43">
        <f t="shared" si="12"/>
        <v>45.83819001415182</v>
      </c>
      <c r="F139" s="44">
        <v>4.5999999999999996</v>
      </c>
      <c r="G139" s="44">
        <f t="shared" si="8"/>
        <v>210.85567406509836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4">
        <v>108.7</v>
      </c>
      <c r="E140" s="43">
        <f t="shared" si="12"/>
        <v>61.895791981842272</v>
      </c>
      <c r="F140" s="44">
        <v>4.5999999999999996</v>
      </c>
      <c r="G140" s="44">
        <f t="shared" si="8"/>
        <v>284.72064311647443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4">
        <v>50.5</v>
      </c>
      <c r="E141" s="43">
        <f t="shared" si="12"/>
        <v>28.755634729374744</v>
      </c>
      <c r="F141" s="44">
        <v>4.5999999999999996</v>
      </c>
      <c r="G141" s="44">
        <f t="shared" si="8"/>
        <v>132.27591975512382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4">
        <v>50.7</v>
      </c>
      <c r="E142" s="43">
        <f t="shared" si="12"/>
        <v>28.86951843127326</v>
      </c>
      <c r="F142" s="44">
        <v>4.5999999999999996</v>
      </c>
      <c r="G142" s="44">
        <f t="shared" si="8"/>
        <v>132.79978478385698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4">
        <v>80.400000000000006</v>
      </c>
      <c r="E143" s="43">
        <f t="shared" si="12"/>
        <v>45.781248163202569</v>
      </c>
      <c r="F143" s="44">
        <v>4.5999999999999996</v>
      </c>
      <c r="G143" s="44">
        <f t="shared" si="8"/>
        <v>210.59374155073181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4">
        <v>108.7</v>
      </c>
      <c r="E144" s="43">
        <f t="shared" si="12"/>
        <v>61.895791981842272</v>
      </c>
      <c r="F144" s="44">
        <v>4.5999999999999996</v>
      </c>
      <c r="G144" s="44">
        <f t="shared" si="8"/>
        <v>284.72064311647443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4">
        <v>50.6</v>
      </c>
      <c r="E145" s="43">
        <f t="shared" si="12"/>
        <v>28.812576580323999</v>
      </c>
      <c r="F145" s="44">
        <v>4.5999999999999996</v>
      </c>
      <c r="G145" s="44">
        <f t="shared" si="8"/>
        <v>132.53785226949037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4">
        <v>51</v>
      </c>
      <c r="E146" s="43">
        <f t="shared" si="12"/>
        <v>29.040343984121026</v>
      </c>
      <c r="F146" s="44">
        <v>4.5999999999999996</v>
      </c>
      <c r="G146" s="44">
        <f t="shared" si="8"/>
        <v>133.58558232695671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4">
        <v>80.3</v>
      </c>
      <c r="E147" s="43">
        <f t="shared" si="12"/>
        <v>45.724306312253304</v>
      </c>
      <c r="F147" s="44">
        <v>4.5999999999999996</v>
      </c>
      <c r="G147" s="44">
        <f t="shared" si="8"/>
        <v>210.33180903636517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4">
        <v>112.7</v>
      </c>
      <c r="E148" s="43">
        <f t="shared" si="12"/>
        <v>64.173466019812551</v>
      </c>
      <c r="F148" s="44">
        <v>4.5999999999999996</v>
      </c>
      <c r="G148" s="44">
        <f t="shared" si="8"/>
        <v>295.19794369113771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4">
        <v>50.7</v>
      </c>
      <c r="E149" s="43">
        <f t="shared" si="12"/>
        <v>28.86951843127326</v>
      </c>
      <c r="F149" s="44">
        <v>4.5999999999999996</v>
      </c>
      <c r="G149" s="44">
        <f t="shared" ref="G149:G212" si="13">E149*F149</f>
        <v>132.79978478385698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4">
        <v>50.9</v>
      </c>
      <c r="E150" s="43">
        <f t="shared" si="12"/>
        <v>28.983402133171772</v>
      </c>
      <c r="F150" s="44">
        <v>4.5999999999999996</v>
      </c>
      <c r="G150" s="44">
        <f t="shared" si="13"/>
        <v>133.32364981259013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4">
        <v>81</v>
      </c>
      <c r="E151" s="43">
        <f t="shared" si="12"/>
        <v>46.122899268898109</v>
      </c>
      <c r="F151" s="44">
        <v>4.5999999999999996</v>
      </c>
      <c r="G151" s="44">
        <f t="shared" si="13"/>
        <v>212.1653366369313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4">
        <v>111.8</v>
      </c>
      <c r="E152" s="43">
        <f t="shared" si="12"/>
        <v>63.66098936126923</v>
      </c>
      <c r="F152" s="44">
        <v>4.5999999999999996</v>
      </c>
      <c r="G152" s="44">
        <f t="shared" si="13"/>
        <v>292.84055106183843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4">
        <v>50.6</v>
      </c>
      <c r="E153" s="43">
        <f t="shared" si="12"/>
        <v>28.812576580323999</v>
      </c>
      <c r="F153" s="44">
        <v>4.5999999999999996</v>
      </c>
      <c r="G153" s="44">
        <f t="shared" si="13"/>
        <v>132.53785226949037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4">
        <v>50.7</v>
      </c>
      <c r="E154" s="43">
        <f t="shared" si="12"/>
        <v>28.86951843127326</v>
      </c>
      <c r="F154" s="44">
        <v>4.5999999999999996</v>
      </c>
      <c r="G154" s="44">
        <f t="shared" si="13"/>
        <v>132.79978478385698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4">
        <v>80.8</v>
      </c>
      <c r="E155" s="43">
        <f t="shared" si="12"/>
        <v>46.009015566999587</v>
      </c>
      <c r="F155" s="44">
        <v>4.5999999999999996</v>
      </c>
      <c r="G155" s="44">
        <f t="shared" si="13"/>
        <v>211.64147160819809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4">
        <v>112</v>
      </c>
      <c r="E156" s="43">
        <f t="shared" si="12"/>
        <v>63.774873063167753</v>
      </c>
      <c r="F156" s="44">
        <v>4.5999999999999996</v>
      </c>
      <c r="G156" s="44">
        <f t="shared" si="13"/>
        <v>293.36441609057164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8">
        <f>50.5</f>
        <v>50.5</v>
      </c>
      <c r="E157" s="43">
        <f t="shared" si="12"/>
        <v>28.755634729374744</v>
      </c>
      <c r="F157" s="44">
        <v>4.5999999999999996</v>
      </c>
      <c r="G157" s="44">
        <f t="shared" si="13"/>
        <v>132.27591975512382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8">
        <v>50.1</v>
      </c>
      <c r="E158" s="43">
        <f t="shared" si="12"/>
        <v>28.527867325577716</v>
      </c>
      <c r="F158" s="44">
        <v>4.5999999999999996</v>
      </c>
      <c r="G158" s="44">
        <f t="shared" si="13"/>
        <v>131.22818969765748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4">
        <v>80.400000000000006</v>
      </c>
      <c r="E159" s="43">
        <f t="shared" si="12"/>
        <v>45.781248163202569</v>
      </c>
      <c r="F159" s="44">
        <v>4.5999999999999996</v>
      </c>
      <c r="G159" s="44">
        <f t="shared" si="13"/>
        <v>210.59374155073181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8">
        <v>72.599999999999994</v>
      </c>
      <c r="E160" s="43">
        <f t="shared" ref="E160:E191" si="14">D160/$A$5*$E$4</f>
        <v>41.339783789160521</v>
      </c>
      <c r="F160" s="44">
        <v>4.5999999999999996</v>
      </c>
      <c r="G160" s="44">
        <f t="shared" si="13"/>
        <v>190.16300543013838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4">
        <v>50.9</v>
      </c>
      <c r="E161" s="43">
        <f t="shared" si="14"/>
        <v>28.983402133171772</v>
      </c>
      <c r="F161" s="44">
        <v>4.5999999999999996</v>
      </c>
      <c r="G161" s="44">
        <f t="shared" si="13"/>
        <v>133.32364981259013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4">
        <v>49</v>
      </c>
      <c r="E162" s="43">
        <f t="shared" si="14"/>
        <v>27.901506965135887</v>
      </c>
      <c r="F162" s="44">
        <v>4.5999999999999996</v>
      </c>
      <c r="G162" s="44">
        <f t="shared" si="13"/>
        <v>128.34693203962507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4">
        <v>73.400000000000006</v>
      </c>
      <c r="E163" s="43">
        <f t="shared" si="14"/>
        <v>41.795318596754583</v>
      </c>
      <c r="F163" s="44">
        <v>4.5999999999999996</v>
      </c>
      <c r="G163" s="44">
        <f t="shared" si="13"/>
        <v>192.25846554507106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4">
        <v>118.6</v>
      </c>
      <c r="E164" s="43">
        <f t="shared" si="14"/>
        <v>67.533035225818708</v>
      </c>
      <c r="F164" s="44">
        <v>4.5999999999999996</v>
      </c>
      <c r="G164" s="44">
        <f t="shared" si="13"/>
        <v>310.65196203876604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4">
        <v>120.6</v>
      </c>
      <c r="E165" s="43">
        <f t="shared" si="14"/>
        <v>68.671872244803836</v>
      </c>
      <c r="F165" s="44">
        <v>4.5999999999999996</v>
      </c>
      <c r="G165" s="44">
        <f t="shared" si="13"/>
        <v>315.8906123260976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4">
        <v>71.599999999999994</v>
      </c>
      <c r="E166" s="43">
        <f t="shared" si="14"/>
        <v>40.770365279667949</v>
      </c>
      <c r="F166" s="44">
        <v>4.5999999999999996</v>
      </c>
      <c r="G166" s="44">
        <f t="shared" si="13"/>
        <v>187.54368028647255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4">
        <v>72.8</v>
      </c>
      <c r="E167" s="43">
        <f t="shared" si="14"/>
        <v>41.453667491059036</v>
      </c>
      <c r="F167" s="44">
        <v>4.5999999999999996</v>
      </c>
      <c r="G167" s="44">
        <f t="shared" si="13"/>
        <v>190.68687045887154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4">
        <v>120.7</v>
      </c>
      <c r="E168" s="43">
        <f t="shared" si="14"/>
        <v>68.728814095753108</v>
      </c>
      <c r="F168" s="44">
        <v>4.5999999999999996</v>
      </c>
      <c r="G168" s="44">
        <f t="shared" si="13"/>
        <v>316.15254484046426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4">
        <v>120.9</v>
      </c>
      <c r="E169" s="43">
        <f t="shared" si="14"/>
        <v>68.84269779765161</v>
      </c>
      <c r="F169" s="44">
        <v>4.5999999999999996</v>
      </c>
      <c r="G169" s="44">
        <f t="shared" si="13"/>
        <v>316.67640986919736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4">
        <v>71.7</v>
      </c>
      <c r="E170" s="43">
        <f t="shared" si="14"/>
        <v>40.827307130617207</v>
      </c>
      <c r="F170" s="44">
        <v>4.5999999999999996</v>
      </c>
      <c r="G170" s="44">
        <f t="shared" si="13"/>
        <v>187.80561280083913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4">
        <v>73</v>
      </c>
      <c r="E171" s="43">
        <f t="shared" si="14"/>
        <v>41.567551192957552</v>
      </c>
      <c r="F171" s="44">
        <v>4.5999999999999996</v>
      </c>
      <c r="G171" s="44">
        <f t="shared" si="13"/>
        <v>191.21073548760472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4">
        <v>119.8</v>
      </c>
      <c r="E172" s="43">
        <f t="shared" si="14"/>
        <v>68.216337437209788</v>
      </c>
      <c r="F172" s="44">
        <v>4.5999999999999996</v>
      </c>
      <c r="G172" s="44">
        <f t="shared" si="13"/>
        <v>313.79515221116498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4">
        <v>120.8</v>
      </c>
      <c r="E173" s="43">
        <f t="shared" si="14"/>
        <v>68.785755946702352</v>
      </c>
      <c r="F173" s="44">
        <v>4.5999999999999996</v>
      </c>
      <c r="G173" s="44">
        <f t="shared" si="13"/>
        <v>316.41447735483081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4">
        <v>71.2</v>
      </c>
      <c r="E174" s="43">
        <f t="shared" si="14"/>
        <v>40.542597875870925</v>
      </c>
      <c r="F174" s="44">
        <v>4.5999999999999996</v>
      </c>
      <c r="G174" s="44">
        <f t="shared" si="13"/>
        <v>186.49595022900624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4">
        <v>72.8</v>
      </c>
      <c r="E175" s="43">
        <f t="shared" si="14"/>
        <v>41.453667491059036</v>
      </c>
      <c r="F175" s="44">
        <v>4.5999999999999996</v>
      </c>
      <c r="G175" s="44">
        <f t="shared" si="13"/>
        <v>190.68687045887154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4">
        <v>119.5</v>
      </c>
      <c r="E176" s="43">
        <f t="shared" si="14"/>
        <v>68.045511884362014</v>
      </c>
      <c r="F176" s="44">
        <v>4.5999999999999996</v>
      </c>
      <c r="G176" s="44">
        <f t="shared" si="13"/>
        <v>313.00935466806521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4">
        <v>120.5</v>
      </c>
      <c r="E177" s="43">
        <f t="shared" si="14"/>
        <v>68.614930393854593</v>
      </c>
      <c r="F177" s="44">
        <v>4.5999999999999996</v>
      </c>
      <c r="G177" s="44">
        <f t="shared" si="13"/>
        <v>315.6286798117311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4">
        <v>75.099999999999994</v>
      </c>
      <c r="E178" s="43">
        <f t="shared" si="14"/>
        <v>42.763330062891939</v>
      </c>
      <c r="F178" s="44">
        <v>4.5999999999999996</v>
      </c>
      <c r="G178" s="44">
        <f t="shared" si="13"/>
        <v>196.71131828930291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4">
        <v>73.2</v>
      </c>
      <c r="E179" s="43">
        <f t="shared" si="14"/>
        <v>41.681434894856068</v>
      </c>
      <c r="F179" s="44">
        <v>4.5999999999999996</v>
      </c>
      <c r="G179" s="44">
        <f t="shared" si="13"/>
        <v>191.73460051633791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4">
        <v>119.4</v>
      </c>
      <c r="E180" s="43">
        <f t="shared" si="14"/>
        <v>67.98857003341277</v>
      </c>
      <c r="F180" s="44">
        <v>4.5999999999999996</v>
      </c>
      <c r="G180" s="44">
        <f t="shared" si="13"/>
        <v>312.74742215369872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4">
        <v>120.6</v>
      </c>
      <c r="E181" s="43">
        <f t="shared" si="14"/>
        <v>68.671872244803836</v>
      </c>
      <c r="F181" s="44">
        <v>4.5999999999999996</v>
      </c>
      <c r="G181" s="44">
        <f t="shared" si="13"/>
        <v>315.8906123260976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4">
        <v>73.5</v>
      </c>
      <c r="E182" s="43">
        <f t="shared" si="14"/>
        <v>41.852260447703834</v>
      </c>
      <c r="F182" s="44">
        <v>4.5999999999999996</v>
      </c>
      <c r="G182" s="44">
        <f t="shared" si="13"/>
        <v>192.52039805943761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4">
        <v>72.900000000000006</v>
      </c>
      <c r="E183" s="43">
        <f t="shared" si="14"/>
        <v>41.510609342008294</v>
      </c>
      <c r="F183" s="44">
        <v>4.5999999999999996</v>
      </c>
      <c r="G183" s="44">
        <f t="shared" si="13"/>
        <v>190.94880297323814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4">
        <v>179.7</v>
      </c>
      <c r="E184" s="43">
        <f t="shared" si="14"/>
        <v>102.32450615581467</v>
      </c>
      <c r="F184" s="44">
        <v>4.5999999999999996</v>
      </c>
      <c r="G184" s="44">
        <f t="shared" si="13"/>
        <v>470.69272831674749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8">
        <v>106.2</v>
      </c>
      <c r="E185" s="43">
        <f t="shared" si="14"/>
        <v>60.472245708110847</v>
      </c>
      <c r="F185" s="44">
        <v>4.5999999999999996</v>
      </c>
      <c r="G185" s="44">
        <f t="shared" si="13"/>
        <v>278.17233025730985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4">
        <f>72.7</f>
        <v>72.7</v>
      </c>
      <c r="E186" s="43">
        <f t="shared" si="14"/>
        <v>41.396725640109786</v>
      </c>
      <c r="F186" s="44">
        <v>4.5999999999999996</v>
      </c>
      <c r="G186" s="44">
        <f t="shared" si="13"/>
        <v>190.42493794450499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4">
        <v>48.8</v>
      </c>
      <c r="E187" s="43">
        <f t="shared" si="14"/>
        <v>27.787623263237375</v>
      </c>
      <c r="F187" s="44">
        <v>4.5999999999999996</v>
      </c>
      <c r="G187" s="44">
        <f t="shared" si="13"/>
        <v>127.82306701089192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4">
        <v>50.9</v>
      </c>
      <c r="E188" s="43">
        <f t="shared" si="14"/>
        <v>28.983402133171772</v>
      </c>
      <c r="F188" s="44">
        <v>4.5999999999999996</v>
      </c>
      <c r="G188" s="44">
        <f t="shared" si="13"/>
        <v>133.32364981259013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4">
        <v>57.9</v>
      </c>
      <c r="E189" s="43">
        <f t="shared" si="14"/>
        <v>32.969331699619758</v>
      </c>
      <c r="F189" s="44">
        <v>4.5999999999999996</v>
      </c>
      <c r="G189" s="44">
        <f t="shared" si="13"/>
        <v>151.65892581825088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4">
        <v>106.2</v>
      </c>
      <c r="E190" s="43">
        <f t="shared" si="14"/>
        <v>60.472245708110847</v>
      </c>
      <c r="F190" s="44">
        <v>4.5999999999999996</v>
      </c>
      <c r="G190" s="44">
        <f t="shared" si="13"/>
        <v>278.17233025730985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4">
        <v>73.599999999999994</v>
      </c>
      <c r="E191" s="43">
        <f t="shared" si="14"/>
        <v>41.909202298653092</v>
      </c>
      <c r="F191" s="44">
        <v>4.5999999999999996</v>
      </c>
      <c r="G191" s="44">
        <f t="shared" si="13"/>
        <v>192.78233057380422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4">
        <v>73.900000000000006</v>
      </c>
      <c r="E192" s="43">
        <f t="shared" ref="E192:E223" si="16">D192/$A$5*$E$4</f>
        <v>42.080027851500866</v>
      </c>
      <c r="F192" s="44">
        <v>4.5999999999999996</v>
      </c>
      <c r="G192" s="44">
        <f t="shared" si="13"/>
        <v>193.56812811690398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4">
        <v>105.6</v>
      </c>
      <c r="E193" s="43">
        <f t="shared" si="16"/>
        <v>60.1305946024153</v>
      </c>
      <c r="F193" s="44">
        <v>4.5999999999999996</v>
      </c>
      <c r="G193" s="44">
        <f t="shared" si="13"/>
        <v>276.60073517111039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4">
        <v>104.5</v>
      </c>
      <c r="E194" s="43">
        <f t="shared" si="16"/>
        <v>59.504234241973478</v>
      </c>
      <c r="F194" s="44">
        <v>4.5999999999999996</v>
      </c>
      <c r="G194" s="44">
        <f t="shared" si="13"/>
        <v>273.719477513078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4">
        <v>73.8</v>
      </c>
      <c r="E195" s="43">
        <f t="shared" si="16"/>
        <v>42.023086000551608</v>
      </c>
      <c r="F195" s="44">
        <v>4.5999999999999996</v>
      </c>
      <c r="G195" s="44">
        <f t="shared" si="13"/>
        <v>193.30619560253737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4">
        <v>74.900000000000006</v>
      </c>
      <c r="E196" s="43">
        <f t="shared" si="16"/>
        <v>42.649446360993437</v>
      </c>
      <c r="F196" s="44">
        <v>4.5999999999999996</v>
      </c>
      <c r="G196" s="44">
        <f t="shared" si="13"/>
        <v>196.18745326056978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4">
        <v>105.5</v>
      </c>
      <c r="E197" s="43">
        <f t="shared" si="16"/>
        <v>60.073652751466049</v>
      </c>
      <c r="F197" s="44">
        <v>4.5999999999999996</v>
      </c>
      <c r="G197" s="44">
        <f t="shared" si="13"/>
        <v>276.33880265674378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4">
        <v>106.3</v>
      </c>
      <c r="E198" s="43">
        <f t="shared" si="16"/>
        <v>60.529187559060105</v>
      </c>
      <c r="F198" s="44">
        <v>4.5999999999999996</v>
      </c>
      <c r="G198" s="44">
        <f t="shared" si="13"/>
        <v>278.43426277167646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4">
        <v>74.900000000000006</v>
      </c>
      <c r="E199" s="43">
        <f t="shared" si="16"/>
        <v>42.649446360993437</v>
      </c>
      <c r="F199" s="44">
        <v>4.5999999999999996</v>
      </c>
      <c r="G199" s="44">
        <f t="shared" si="13"/>
        <v>196.18745326056978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4">
        <v>78.599999999999994</v>
      </c>
      <c r="E200" s="43">
        <f t="shared" si="16"/>
        <v>44.756294846115935</v>
      </c>
      <c r="F200" s="44">
        <v>4.5999999999999996</v>
      </c>
      <c r="G200" s="44">
        <f t="shared" si="13"/>
        <v>205.8789562921333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4">
        <v>105</v>
      </c>
      <c r="E201" s="43">
        <f t="shared" si="16"/>
        <v>59.788943496719767</v>
      </c>
      <c r="F201" s="44">
        <v>4.5999999999999996</v>
      </c>
      <c r="G201" s="44">
        <f t="shared" si="13"/>
        <v>275.02914008491092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4">
        <f>106.3</f>
        <v>106.3</v>
      </c>
      <c r="E202" s="43">
        <f t="shared" si="16"/>
        <v>60.529187559060105</v>
      </c>
      <c r="F202" s="44">
        <v>4.5999999999999996</v>
      </c>
      <c r="G202" s="44">
        <f t="shared" si="13"/>
        <v>278.43426277167646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4">
        <v>73.599999999999994</v>
      </c>
      <c r="E203" s="43">
        <f t="shared" si="16"/>
        <v>41.909202298653092</v>
      </c>
      <c r="F203" s="44">
        <v>4.5999999999999996</v>
      </c>
      <c r="G203" s="44">
        <f t="shared" si="13"/>
        <v>192.78233057380422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4">
        <v>68.3</v>
      </c>
      <c r="E204" s="43">
        <f t="shared" si="16"/>
        <v>38.891284198342476</v>
      </c>
      <c r="F204" s="44">
        <v>4.5999999999999996</v>
      </c>
      <c r="G204" s="44">
        <f t="shared" si="13"/>
        <v>178.89990731237538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4">
        <v>110.2</v>
      </c>
      <c r="E205" s="43">
        <f t="shared" si="16"/>
        <v>62.749919746081126</v>
      </c>
      <c r="F205" s="44">
        <v>4.5999999999999996</v>
      </c>
      <c r="G205" s="44">
        <f t="shared" si="13"/>
        <v>288.64963083197318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4">
        <v>106.1</v>
      </c>
      <c r="E206" s="43">
        <f t="shared" si="16"/>
        <v>60.415303857161589</v>
      </c>
      <c r="F206" s="44">
        <v>4.5999999999999996</v>
      </c>
      <c r="G206" s="44">
        <f t="shared" si="13"/>
        <v>277.9103977429433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4">
        <v>76.5</v>
      </c>
      <c r="E207" s="43">
        <f t="shared" si="16"/>
        <v>43.560515976181541</v>
      </c>
      <c r="F207" s="44">
        <v>4.5999999999999996</v>
      </c>
      <c r="G207" s="44">
        <f t="shared" si="13"/>
        <v>200.37837349043508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4">
        <v>76</v>
      </c>
      <c r="E208" s="43">
        <f t="shared" si="16"/>
        <v>43.275806721435259</v>
      </c>
      <c r="F208" s="44">
        <v>4.5999999999999996</v>
      </c>
      <c r="G208" s="44">
        <f t="shared" si="13"/>
        <v>199.06871091860216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4">
        <v>105.5</v>
      </c>
      <c r="E209" s="43">
        <f t="shared" si="16"/>
        <v>60.073652751466049</v>
      </c>
      <c r="F209" s="44">
        <v>4.5999999999999996</v>
      </c>
      <c r="G209" s="44">
        <f t="shared" si="13"/>
        <v>276.33880265674378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8">
        <v>106.9</v>
      </c>
      <c r="E210" s="43">
        <f t="shared" si="16"/>
        <v>60.870838664755645</v>
      </c>
      <c r="F210" s="44">
        <v>4.5999999999999996</v>
      </c>
      <c r="G210" s="44">
        <f t="shared" si="13"/>
        <v>280.00585785787592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4">
        <v>76.2</v>
      </c>
      <c r="E211" s="43">
        <f t="shared" si="16"/>
        <v>43.389690423333775</v>
      </c>
      <c r="F211" s="44">
        <v>4.5999999999999996</v>
      </c>
      <c r="G211" s="44">
        <f t="shared" si="13"/>
        <v>199.59257594733535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967</v>
      </c>
      <c r="D212" s="204">
        <v>73.400000000000006</v>
      </c>
      <c r="E212" s="43">
        <f t="shared" si="16"/>
        <v>41.795318596754583</v>
      </c>
      <c r="F212" s="44">
        <v>4.5999999999999996</v>
      </c>
      <c r="G212" s="44">
        <f t="shared" si="13"/>
        <v>192.25846554507106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4">
        <v>109.2</v>
      </c>
      <c r="E213" s="43">
        <f t="shared" si="16"/>
        <v>62.180501236588562</v>
      </c>
      <c r="F213" s="44">
        <v>4.5999999999999996</v>
      </c>
      <c r="G213" s="44">
        <f t="shared" ref="G213:G237" si="17">E213*F213</f>
        <v>286.03030568830735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4">
        <v>107.2</v>
      </c>
      <c r="E214" s="43">
        <f t="shared" si="16"/>
        <v>61.041664217603419</v>
      </c>
      <c r="F214" s="44">
        <v>4.5999999999999996</v>
      </c>
      <c r="G214" s="44">
        <f t="shared" si="17"/>
        <v>280.79165540097569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961</v>
      </c>
      <c r="D215" s="204">
        <v>76.599999999999994</v>
      </c>
      <c r="E215" s="43">
        <f t="shared" si="16"/>
        <v>43.617457827130799</v>
      </c>
      <c r="F215" s="44">
        <v>4.5999999999999996</v>
      </c>
      <c r="G215" s="44">
        <f t="shared" si="17"/>
        <v>200.64030600480166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4">
        <v>74.3</v>
      </c>
      <c r="E216" s="43">
        <f t="shared" si="16"/>
        <v>42.30779525529789</v>
      </c>
      <c r="F216" s="44">
        <v>4.5999999999999996</v>
      </c>
      <c r="G216" s="44">
        <f t="shared" si="17"/>
        <v>194.61585817437029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4">
        <v>107.6</v>
      </c>
      <c r="E217" s="43">
        <f t="shared" si="16"/>
        <v>61.269431621400436</v>
      </c>
      <c r="F217" s="44">
        <v>4.5999999999999996</v>
      </c>
      <c r="G217" s="44">
        <f t="shared" si="17"/>
        <v>281.839385458442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4">
        <v>107</v>
      </c>
      <c r="E218" s="43">
        <f t="shared" si="16"/>
        <v>60.927780515704903</v>
      </c>
      <c r="F218" s="44">
        <v>4.5999999999999996</v>
      </c>
      <c r="G218" s="44">
        <f t="shared" si="17"/>
        <v>280.26779037224253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4">
        <v>76.8</v>
      </c>
      <c r="E219" s="43">
        <f t="shared" si="16"/>
        <v>43.731341529029315</v>
      </c>
      <c r="F219" s="44">
        <v>4.5999999999999996</v>
      </c>
      <c r="G219" s="44">
        <f t="shared" si="17"/>
        <v>201.16417103353484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4">
        <v>74.599999999999994</v>
      </c>
      <c r="E220" s="43">
        <f t="shared" si="16"/>
        <v>42.478620808145656</v>
      </c>
      <c r="F220" s="44">
        <v>4.5999999999999996</v>
      </c>
      <c r="G220" s="44">
        <f t="shared" si="17"/>
        <v>195.40165571746999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4">
        <v>107.4</v>
      </c>
      <c r="E221" s="43">
        <f t="shared" si="16"/>
        <v>61.155547919501934</v>
      </c>
      <c r="F221" s="44">
        <v>4.5999999999999996</v>
      </c>
      <c r="G221" s="44">
        <f t="shared" si="17"/>
        <v>281.3155204297089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4">
        <v>107.4</v>
      </c>
      <c r="E222" s="43">
        <f t="shared" si="16"/>
        <v>61.155547919501934</v>
      </c>
      <c r="F222" s="44">
        <v>4.5999999999999996</v>
      </c>
      <c r="G222" s="44">
        <f t="shared" si="17"/>
        <v>281.3155204297089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4">
        <v>76.5</v>
      </c>
      <c r="E223" s="43">
        <f t="shared" si="16"/>
        <v>43.560515976181541</v>
      </c>
      <c r="F223" s="44">
        <v>4.5999999999999996</v>
      </c>
      <c r="G223" s="44">
        <f t="shared" si="17"/>
        <v>200.37837349043508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4">
        <v>74.3</v>
      </c>
      <c r="E224" s="43">
        <f t="shared" ref="E224:E237" si="18">D224/$A$5*$E$4</f>
        <v>42.30779525529789</v>
      </c>
      <c r="F224" s="44">
        <v>4.5999999999999996</v>
      </c>
      <c r="G224" s="44">
        <f t="shared" si="17"/>
        <v>194.61585817437029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988</v>
      </c>
      <c r="D225" s="204">
        <f>110.2-2.7</f>
        <v>107.5</v>
      </c>
      <c r="E225" s="43">
        <f t="shared" si="18"/>
        <v>61.212489770451185</v>
      </c>
      <c r="F225" s="44">
        <v>4.5999999999999996</v>
      </c>
      <c r="G225" s="44">
        <f t="shared" si="17"/>
        <v>281.57745294407545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4">
        <v>107.1</v>
      </c>
      <c r="E226" s="43">
        <f t="shared" si="18"/>
        <v>60.984722366654161</v>
      </c>
      <c r="F226" s="44">
        <v>4.5999999999999996</v>
      </c>
      <c r="G226" s="44">
        <f t="shared" si="17"/>
        <v>280.52972288660914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4">
        <v>76.5</v>
      </c>
      <c r="E227" s="43">
        <f t="shared" si="18"/>
        <v>43.560515976181541</v>
      </c>
      <c r="F227" s="44">
        <v>4.5999999999999996</v>
      </c>
      <c r="G227" s="44">
        <f t="shared" si="17"/>
        <v>200.37837349043508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4">
        <f>74.3</f>
        <v>74.3</v>
      </c>
      <c r="E228" s="43">
        <f t="shared" si="18"/>
        <v>42.30779525529789</v>
      </c>
      <c r="F228" s="44">
        <v>4.5999999999999996</v>
      </c>
      <c r="G228" s="44">
        <f t="shared" si="17"/>
        <v>194.61585817437029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4">
        <v>107.5</v>
      </c>
      <c r="E229" s="43">
        <f t="shared" si="18"/>
        <v>61.212489770451185</v>
      </c>
      <c r="F229" s="44">
        <v>4.5999999999999996</v>
      </c>
      <c r="G229" s="44">
        <f t="shared" si="17"/>
        <v>281.57745294407545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4">
        <v>107.2</v>
      </c>
      <c r="E230" s="43">
        <f t="shared" si="18"/>
        <v>61.041664217603419</v>
      </c>
      <c r="F230" s="44">
        <v>4.5999999999999996</v>
      </c>
      <c r="G230" s="44">
        <f t="shared" si="17"/>
        <v>280.79165540097569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4">
        <v>76.7</v>
      </c>
      <c r="E231" s="43">
        <f t="shared" si="18"/>
        <v>43.674399678080057</v>
      </c>
      <c r="F231" s="44">
        <v>4.5999999999999996</v>
      </c>
      <c r="G231" s="44">
        <f t="shared" si="17"/>
        <v>200.90223851916824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4">
        <v>74.400000000000006</v>
      </c>
      <c r="E232" s="43">
        <f t="shared" si="18"/>
        <v>42.364737106247148</v>
      </c>
      <c r="F232" s="44">
        <v>4.5999999999999996</v>
      </c>
      <c r="G232" s="44">
        <f t="shared" si="17"/>
        <v>194.87779068873687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4">
        <v>107.6</v>
      </c>
      <c r="E233" s="43">
        <f t="shared" si="18"/>
        <v>61.269431621400436</v>
      </c>
      <c r="F233" s="44">
        <v>4.5999999999999996</v>
      </c>
      <c r="G233" s="44">
        <f t="shared" si="17"/>
        <v>281.839385458442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4">
        <f>115</f>
        <v>115</v>
      </c>
      <c r="E234" s="43">
        <f t="shared" si="18"/>
        <v>65.483128591645453</v>
      </c>
      <c r="F234" s="44">
        <v>4.5999999999999996</v>
      </c>
      <c r="G234" s="44">
        <f t="shared" si="17"/>
        <v>301.22239152156908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4">
        <v>78.099999999999994</v>
      </c>
      <c r="E235" s="43">
        <f t="shared" si="18"/>
        <v>44.471585591369646</v>
      </c>
      <c r="F235" s="44">
        <v>4.5999999999999996</v>
      </c>
      <c r="G235" s="44">
        <f t="shared" si="17"/>
        <v>204.56929372030035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4">
        <v>78.599999999999994</v>
      </c>
      <c r="E236" s="43">
        <f t="shared" si="18"/>
        <v>44.756294846115935</v>
      </c>
      <c r="F236" s="44">
        <v>4.5999999999999996</v>
      </c>
      <c r="G236" s="44">
        <f t="shared" si="17"/>
        <v>205.8789562921333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4">
        <f>112.6</f>
        <v>112.6</v>
      </c>
      <c r="E237" s="43">
        <f t="shared" si="18"/>
        <v>64.116524168863293</v>
      </c>
      <c r="F237" s="44">
        <v>4.5999999999999996</v>
      </c>
      <c r="G237" s="44">
        <f t="shared" si="17"/>
        <v>294.9360111767711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8667.403842241145</v>
      </c>
      <c r="F238" s="103"/>
      <c r="G238" s="323">
        <f>SUM(G48:G237)</f>
        <v>39870.057674309253</v>
      </c>
    </row>
    <row r="239" spans="1:7" x14ac:dyDescent="0.2">
      <c r="C239" t="s">
        <v>1020</v>
      </c>
      <c r="D239" s="38">
        <f>D238+D36</f>
        <v>16565.2</v>
      </c>
      <c r="E239" s="38">
        <f>E238+E36</f>
        <v>9432.5314934463095</v>
      </c>
      <c r="G239" s="324">
        <f>G238+G36</f>
        <v>43389.644869853015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C14" sqref="C14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C8" sqref="C8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36"/>
      <c r="B1" s="836"/>
      <c r="C1" s="836"/>
      <c r="D1" s="836"/>
      <c r="E1" s="836"/>
    </row>
    <row r="2" spans="1:7" ht="41.25" customHeight="1" x14ac:dyDescent="0.2">
      <c r="A2" s="843" t="s">
        <v>1029</v>
      </c>
      <c r="B2" s="843"/>
      <c r="C2" s="843"/>
      <c r="D2" s="843"/>
      <c r="E2" s="843"/>
    </row>
    <row r="3" spans="1:7" ht="16.5" customHeight="1" x14ac:dyDescent="0.2">
      <c r="A3" s="839" t="s">
        <v>1430</v>
      </c>
      <c r="B3" s="839"/>
      <c r="C3" s="839"/>
      <c r="D3" s="839"/>
      <c r="E3" s="839"/>
    </row>
    <row r="4" spans="1:7" ht="15" x14ac:dyDescent="0.35">
      <c r="A4" s="837" t="s">
        <v>1432</v>
      </c>
      <c r="B4" s="837"/>
      <c r="C4" s="371"/>
      <c r="D4" s="371"/>
      <c r="E4" s="371">
        <v>25188</v>
      </c>
    </row>
    <row r="5" spans="1:7" ht="15" x14ac:dyDescent="0.25">
      <c r="A5" s="377">
        <v>44234.6</v>
      </c>
      <c r="B5" s="372" t="s">
        <v>1467</v>
      </c>
      <c r="C5" s="293"/>
      <c r="D5" s="293"/>
      <c r="E5" s="292"/>
      <c r="F5" s="134"/>
    </row>
    <row r="6" spans="1:7" ht="15" x14ac:dyDescent="0.25">
      <c r="A6" s="372" t="s">
        <v>1431</v>
      </c>
      <c r="B6" s="294">
        <f>E4*4.6/A5</f>
        <v>2.6193251436658178</v>
      </c>
      <c r="C6" s="293" t="s">
        <v>1031</v>
      </c>
      <c r="D6" s="293"/>
      <c r="E6" s="292"/>
      <c r="F6" s="134"/>
    </row>
    <row r="7" spans="1:7" ht="26.25" customHeight="1" x14ac:dyDescent="0.25">
      <c r="B7" s="37"/>
      <c r="C7" s="296" t="s">
        <v>2011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1023</v>
      </c>
      <c r="G8" s="34" t="s">
        <v>1024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5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63.94569861601552</v>
      </c>
      <c r="F10" s="44">
        <v>4.5999999999999996</v>
      </c>
      <c r="G10" s="44">
        <f>E10*F10</f>
        <v>294.15021363367134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69.241290754296401</v>
      </c>
      <c r="F11" s="44">
        <v>4.5999999999999996</v>
      </c>
      <c r="G11" s="44">
        <f>E11*F11</f>
        <v>318.50993746976343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1032</v>
      </c>
      <c r="D12" s="44">
        <v>215.6</v>
      </c>
      <c r="E12" s="43">
        <f t="shared" si="1"/>
        <v>122.76663064659792</v>
      </c>
      <c r="F12" s="44">
        <v>4.5999999999999996</v>
      </c>
      <c r="G12" s="44">
        <f t="shared" ref="G12:G26" si="2">E12*F12</f>
        <v>564.72650097435042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1032</v>
      </c>
      <c r="D13" s="44">
        <v>228.9</v>
      </c>
      <c r="E13" s="43">
        <f>D13/$A$5*$E$4</f>
        <v>130.33989682284908</v>
      </c>
      <c r="F13" s="44">
        <v>4.5999999999999996</v>
      </c>
      <c r="G13" s="44">
        <f t="shared" si="2"/>
        <v>599.56352538510578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59.618117943871994</v>
      </c>
      <c r="F14" s="44">
        <v>4.5999999999999996</v>
      </c>
      <c r="G14" s="44">
        <f>E14*F14</f>
        <v>274.24334254181116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62.636036044182603</v>
      </c>
      <c r="F15" s="44">
        <v>4.5999999999999996</v>
      </c>
      <c r="G15" s="44">
        <f t="shared" si="2"/>
        <v>288.12576580323997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71.68979034511446</v>
      </c>
      <c r="F16" s="44">
        <v>4.5999999999999996</v>
      </c>
      <c r="G16" s="44">
        <f t="shared" si="2"/>
        <v>329.77303558752646</v>
      </c>
    </row>
    <row r="17" spans="1:7" ht="15.75" thickBot="1" x14ac:dyDescent="0.3">
      <c r="A17" s="36">
        <f t="shared" si="0"/>
        <v>8</v>
      </c>
      <c r="B17" s="62" t="s">
        <v>94</v>
      </c>
      <c r="C17" s="840" t="s">
        <v>95</v>
      </c>
      <c r="D17" s="44">
        <v>102.1</v>
      </c>
      <c r="E17" s="43">
        <f t="shared" si="1"/>
        <v>58.137629819191311</v>
      </c>
      <c r="F17" s="44">
        <v>4.5999999999999996</v>
      </c>
      <c r="G17" s="44">
        <f t="shared" si="2"/>
        <v>267.43309716828003</v>
      </c>
    </row>
    <row r="18" spans="1:7" ht="15.75" thickTop="1" x14ac:dyDescent="0.25">
      <c r="A18" s="36">
        <f t="shared" si="0"/>
        <v>9</v>
      </c>
      <c r="B18" s="66" t="s">
        <v>96</v>
      </c>
      <c r="C18" s="841"/>
      <c r="D18" s="44">
        <v>110.6</v>
      </c>
      <c r="E18" s="43">
        <f t="shared" si="1"/>
        <v>62.97768714987815</v>
      </c>
      <c r="F18" s="44">
        <v>4.5999999999999996</v>
      </c>
      <c r="G18" s="44">
        <f t="shared" si="2"/>
        <v>289.69736088943949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66.565023759681338</v>
      </c>
      <c r="F19" s="44">
        <v>4.5999999999999996</v>
      </c>
      <c r="G19" s="44">
        <f t="shared" si="2"/>
        <v>306.19910929453414</v>
      </c>
    </row>
    <row r="20" spans="1:7" ht="15" x14ac:dyDescent="0.25">
      <c r="A20" s="36">
        <f t="shared" si="0"/>
        <v>11</v>
      </c>
      <c r="B20" s="56" t="s">
        <v>99</v>
      </c>
      <c r="C20" s="840" t="s">
        <v>100</v>
      </c>
      <c r="D20" s="44">
        <v>129.9</v>
      </c>
      <c r="E20" s="43">
        <f t="shared" si="1"/>
        <v>73.967464383084746</v>
      </c>
      <c r="F20" s="44">
        <v>4.5999999999999996</v>
      </c>
      <c r="G20" s="44">
        <f t="shared" si="2"/>
        <v>340.2503361621898</v>
      </c>
    </row>
    <row r="21" spans="1:7" ht="15.75" thickBot="1" x14ac:dyDescent="0.3">
      <c r="A21" s="67">
        <f t="shared" si="0"/>
        <v>12</v>
      </c>
      <c r="B21" s="68" t="s">
        <v>101</v>
      </c>
      <c r="C21" s="842"/>
      <c r="D21" s="44">
        <v>105.9</v>
      </c>
      <c r="E21" s="43">
        <f t="shared" si="1"/>
        <v>60.301420155263081</v>
      </c>
      <c r="F21" s="44">
        <v>4.5999999999999996</v>
      </c>
      <c r="G21" s="44">
        <f t="shared" si="2"/>
        <v>277.38653271421015</v>
      </c>
    </row>
    <row r="22" spans="1:7" ht="16.5" thickTop="1" thickBot="1" x14ac:dyDescent="0.3">
      <c r="A22" s="67">
        <f t="shared" si="0"/>
        <v>13</v>
      </c>
      <c r="B22" s="68" t="s">
        <v>1457</v>
      </c>
      <c r="C22" s="61" t="s">
        <v>1440</v>
      </c>
      <c r="D22" s="44">
        <v>34.9</v>
      </c>
      <c r="E22" s="43">
        <f>D22/$A$5*$E$4</f>
        <v>19.872705981290665</v>
      </c>
      <c r="F22" s="44">
        <v>4.5999999999999996</v>
      </c>
      <c r="G22" s="44">
        <f t="shared" si="2"/>
        <v>91.414447513937048</v>
      </c>
    </row>
    <row r="23" spans="1:7" ht="16.5" thickTop="1" thickBot="1" x14ac:dyDescent="0.3">
      <c r="A23" s="67">
        <f t="shared" si="0"/>
        <v>14</v>
      </c>
      <c r="B23" s="68" t="s">
        <v>1458</v>
      </c>
      <c r="C23" s="61" t="s">
        <v>1441</v>
      </c>
      <c r="D23" s="44">
        <v>37</v>
      </c>
      <c r="E23" s="43">
        <f>D23/$A$5*$E$4</f>
        <v>21.068484851225058</v>
      </c>
      <c r="F23" s="44">
        <v>4.5999999999999996</v>
      </c>
      <c r="G23" s="44">
        <f t="shared" si="2"/>
        <v>96.915030315635263</v>
      </c>
    </row>
    <row r="24" spans="1:7" ht="16.5" thickTop="1" thickBot="1" x14ac:dyDescent="0.3">
      <c r="A24" s="67">
        <f t="shared" si="0"/>
        <v>15</v>
      </c>
      <c r="B24" s="68" t="s">
        <v>1459</v>
      </c>
      <c r="C24" s="61" t="s">
        <v>1437</v>
      </c>
      <c r="D24" s="44">
        <v>28.9</v>
      </c>
      <c r="E24" s="43">
        <f>D24/$A$5*$E$4</f>
        <v>16.45619492433525</v>
      </c>
      <c r="F24" s="44">
        <v>4.5999999999999996</v>
      </c>
      <c r="G24" s="44">
        <f t="shared" si="2"/>
        <v>75.69849665194215</v>
      </c>
    </row>
    <row r="25" spans="1:7" ht="16.5" thickTop="1" thickBot="1" x14ac:dyDescent="0.3">
      <c r="A25" s="67">
        <f t="shared" si="0"/>
        <v>16</v>
      </c>
      <c r="B25" s="68" t="s">
        <v>1688</v>
      </c>
      <c r="C25" s="61" t="s">
        <v>1687</v>
      </c>
      <c r="D25" s="44">
        <v>14.5</v>
      </c>
      <c r="E25" s="43">
        <f>D25/$A$5*$E$4</f>
        <v>8.2565683876422522</v>
      </c>
      <c r="F25" s="44">
        <v>4.5999999999999996</v>
      </c>
      <c r="G25" s="44">
        <f t="shared" si="2"/>
        <v>37.980214583154357</v>
      </c>
    </row>
    <row r="26" spans="1:7" ht="16.5" thickTop="1" thickBot="1" x14ac:dyDescent="0.3">
      <c r="A26" s="67">
        <f t="shared" si="0"/>
        <v>17</v>
      </c>
      <c r="B26" s="68" t="s">
        <v>1689</v>
      </c>
      <c r="C26" s="61" t="s">
        <v>153</v>
      </c>
      <c r="D26" s="44">
        <v>14.5</v>
      </c>
      <c r="E26" s="43">
        <f>D26/$A$5*$E$4</f>
        <v>8.2565683876422522</v>
      </c>
      <c r="F26" s="44">
        <v>4.5999999999999996</v>
      </c>
      <c r="G26" s="44">
        <f t="shared" si="2"/>
        <v>37.980214583154357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10">
        <f>SUM(D10:D26)</f>
        <v>1714.2000000000003</v>
      </c>
      <c r="E28" s="210">
        <f>SUM(E10:E27)</f>
        <v>976.09720897216198</v>
      </c>
      <c r="F28" s="44"/>
      <c r="G28" s="210">
        <f>SUM(G10:G27)</f>
        <v>4490.0471612719466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695.43082564327472</v>
      </c>
      <c r="F30" s="44">
        <v>4.5999999999999996</v>
      </c>
      <c r="G30" s="44">
        <f>E30*F30</f>
        <v>3198.9817979590634</v>
      </c>
    </row>
    <row r="31" spans="1:7" ht="15" x14ac:dyDescent="0.25">
      <c r="A31" s="36">
        <v>2</v>
      </c>
      <c r="B31" s="71" t="s">
        <v>107</v>
      </c>
      <c r="C31" s="72"/>
      <c r="D31" s="44">
        <v>809.3</v>
      </c>
      <c r="E31" s="43">
        <f>D31/$A$5*$E$4</f>
        <v>460.83039973233622</v>
      </c>
      <c r="F31" s="44">
        <v>4.5999999999999996</v>
      </c>
      <c r="G31" s="44">
        <f>E31*F31</f>
        <v>2119.8198387687466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155.22348568767435</v>
      </c>
      <c r="F32" s="44">
        <v>4.5999999999999996</v>
      </c>
      <c r="G32" s="44">
        <f>E32*F32</f>
        <v>714.02803416330198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61.09860606855267</v>
      </c>
      <c r="F33" s="44">
        <v>4.5999999999999996</v>
      </c>
      <c r="G33" s="44">
        <f>E33*F33</f>
        <v>281.05358791534223</v>
      </c>
    </row>
    <row r="34" spans="1:7" ht="15" x14ac:dyDescent="0.25">
      <c r="A34" s="36"/>
      <c r="B34" s="36"/>
      <c r="C34" s="36"/>
      <c r="D34" s="75">
        <f>SUM(D30:D33)</f>
        <v>2410.5</v>
      </c>
      <c r="E34" s="75">
        <f>SUM(E30:E33)</f>
        <v>1372.5833171318382</v>
      </c>
      <c r="F34" s="76"/>
      <c r="G34" s="75">
        <f>SUM(G30:G33)</f>
        <v>6313.8832588064552</v>
      </c>
    </row>
    <row r="35" spans="1:7" ht="18.75" customHeight="1" x14ac:dyDescent="0.25">
      <c r="A35" s="36"/>
      <c r="B35" s="72" t="s">
        <v>1044</v>
      </c>
      <c r="C35" s="101"/>
      <c r="D35" s="211">
        <f>D28+D34</f>
        <v>4124.7000000000007</v>
      </c>
      <c r="E35" s="211">
        <f>E28+E34</f>
        <v>2348.6805261039999</v>
      </c>
      <c r="F35" s="212"/>
      <c r="G35" s="211">
        <f>G28+G34</f>
        <v>10803.930420078403</v>
      </c>
    </row>
  </sheetData>
  <customSheetViews>
    <customSheetView guid="{59BB3A05-2517-4212-B4B0-766CE27362F6}" fitToPage="1" state="hidden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2022-10-21T11:02:16Z</cp:lastPrinted>
  <dcterms:created xsi:type="dcterms:W3CDTF">2010-02-17T17:09:47Z</dcterms:created>
  <dcterms:modified xsi:type="dcterms:W3CDTF">2022-10-25T11:12:23Z</dcterms:modified>
</cp:coreProperties>
</file>